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S69" i="1" l="1"/>
  <c r="K68" i="1" l="1"/>
  <c r="L68" i="1" s="1"/>
  <c r="N68" i="1"/>
  <c r="R68" i="1"/>
  <c r="I69" i="1" l="1"/>
  <c r="H69" i="1"/>
  <c r="G69" i="1"/>
  <c r="R67" i="1"/>
  <c r="N67" i="1"/>
  <c r="K67" i="1"/>
  <c r="L67" i="1" s="1"/>
  <c r="R66" i="1"/>
  <c r="N66" i="1"/>
  <c r="K66" i="1"/>
  <c r="L66" i="1" s="1"/>
  <c r="R65" i="1"/>
  <c r="N65" i="1"/>
  <c r="K65" i="1"/>
  <c r="L65" i="1" s="1"/>
  <c r="R64" i="1"/>
  <c r="N64" i="1"/>
  <c r="K64" i="1"/>
  <c r="L64" i="1" s="1"/>
  <c r="R63" i="1"/>
  <c r="N63" i="1"/>
  <c r="K63" i="1"/>
  <c r="L63" i="1" s="1"/>
  <c r="R62" i="1"/>
  <c r="O62" i="1"/>
  <c r="N62" i="1"/>
  <c r="K62" i="1"/>
  <c r="L62" i="1" s="1"/>
  <c r="R61" i="1"/>
  <c r="N61" i="1"/>
  <c r="K61" i="1"/>
  <c r="L61" i="1" s="1"/>
  <c r="R60" i="1"/>
  <c r="O60" i="1"/>
  <c r="N60" i="1"/>
  <c r="K60" i="1"/>
  <c r="L60" i="1" s="1"/>
  <c r="R59" i="1"/>
  <c r="O59" i="1"/>
  <c r="N59" i="1"/>
  <c r="K59" i="1"/>
  <c r="L59" i="1" s="1"/>
  <c r="R58" i="1"/>
  <c r="N58" i="1"/>
  <c r="K58" i="1"/>
  <c r="L58" i="1" s="1"/>
  <c r="R57" i="1"/>
  <c r="O57" i="1"/>
  <c r="N57" i="1"/>
  <c r="K57" i="1"/>
  <c r="L57" i="1" s="1"/>
  <c r="R56" i="1"/>
  <c r="N56" i="1"/>
  <c r="L56" i="1"/>
  <c r="R55" i="1"/>
  <c r="P55" i="1"/>
  <c r="O55" i="1"/>
  <c r="N55" i="1"/>
  <c r="K55" i="1"/>
  <c r="L55" i="1" s="1"/>
  <c r="R54" i="1"/>
  <c r="N54" i="1"/>
  <c r="K54" i="1"/>
  <c r="L54" i="1" s="1"/>
  <c r="R53" i="1"/>
  <c r="N53" i="1"/>
  <c r="K53" i="1"/>
  <c r="L53" i="1" s="1"/>
  <c r="Q52" i="1"/>
  <c r="R52" i="1" s="1"/>
  <c r="O52" i="1"/>
  <c r="N52" i="1"/>
  <c r="K52" i="1"/>
  <c r="L52" i="1" s="1"/>
  <c r="R51" i="1"/>
  <c r="O51" i="1"/>
  <c r="N51" i="1"/>
  <c r="K51" i="1"/>
  <c r="L51" i="1" s="1"/>
  <c r="R50" i="1"/>
  <c r="P50" i="1"/>
  <c r="O50" i="1"/>
  <c r="N50" i="1"/>
  <c r="K50" i="1"/>
  <c r="L50" i="1" s="1"/>
  <c r="R49" i="1"/>
  <c r="P49" i="1"/>
  <c r="O49" i="1"/>
  <c r="N49" i="1"/>
  <c r="K49" i="1"/>
  <c r="L49" i="1" s="1"/>
  <c r="R48" i="1"/>
  <c r="O48" i="1"/>
  <c r="N48" i="1"/>
  <c r="P48" i="1" s="1"/>
  <c r="K48" i="1"/>
  <c r="L48" i="1" s="1"/>
  <c r="R47" i="1"/>
  <c r="O47" i="1"/>
  <c r="N47" i="1"/>
  <c r="K47" i="1"/>
  <c r="L47" i="1" s="1"/>
  <c r="R46" i="1"/>
  <c r="O46" i="1"/>
  <c r="N46" i="1"/>
  <c r="P46" i="1" s="1"/>
  <c r="K46" i="1"/>
  <c r="L46" i="1" s="1"/>
  <c r="R45" i="1"/>
  <c r="O45" i="1"/>
  <c r="N45" i="1"/>
  <c r="K45" i="1"/>
  <c r="L45" i="1" s="1"/>
  <c r="R44" i="1"/>
  <c r="O44" i="1"/>
  <c r="N44" i="1"/>
  <c r="K44" i="1"/>
  <c r="L44" i="1" s="1"/>
  <c r="R43" i="1"/>
  <c r="N43" i="1"/>
  <c r="L43" i="1"/>
  <c r="R42" i="1"/>
  <c r="N42" i="1"/>
  <c r="L42" i="1"/>
  <c r="R41" i="1"/>
  <c r="N41" i="1"/>
  <c r="K41" i="1"/>
  <c r="L41" i="1" s="1"/>
  <c r="R40" i="1"/>
  <c r="N40" i="1"/>
  <c r="K40" i="1"/>
  <c r="L40" i="1" s="1"/>
  <c r="R39" i="1"/>
  <c r="O39" i="1"/>
  <c r="N39" i="1"/>
  <c r="K39" i="1"/>
  <c r="L39" i="1" s="1"/>
  <c r="R38" i="1"/>
  <c r="O38" i="1"/>
  <c r="N38" i="1"/>
  <c r="K38" i="1"/>
  <c r="L38" i="1" s="1"/>
  <c r="R37" i="1"/>
  <c r="O37" i="1"/>
  <c r="N37" i="1"/>
  <c r="K37" i="1"/>
  <c r="L37" i="1" s="1"/>
  <c r="R36" i="1"/>
  <c r="P36" i="1"/>
  <c r="O36" i="1"/>
  <c r="N36" i="1"/>
  <c r="K36" i="1"/>
  <c r="L36" i="1" s="1"/>
  <c r="R35" i="1"/>
  <c r="O35" i="1"/>
  <c r="N35" i="1"/>
  <c r="K35" i="1"/>
  <c r="L35" i="1" s="1"/>
  <c r="R34" i="1"/>
  <c r="P34" i="1"/>
  <c r="O34" i="1"/>
  <c r="N34" i="1"/>
  <c r="K34" i="1"/>
  <c r="L34" i="1" s="1"/>
  <c r="R33" i="1"/>
  <c r="O33" i="1"/>
  <c r="N33" i="1"/>
  <c r="K33" i="1"/>
  <c r="L33" i="1" s="1"/>
  <c r="R32" i="1"/>
  <c r="O32" i="1"/>
  <c r="N32" i="1"/>
  <c r="K32" i="1"/>
  <c r="L32" i="1" s="1"/>
  <c r="R31" i="1"/>
  <c r="O31" i="1"/>
  <c r="N31" i="1"/>
  <c r="K31" i="1"/>
  <c r="L31" i="1" s="1"/>
  <c r="R30" i="1"/>
  <c r="O30" i="1"/>
  <c r="N30" i="1"/>
  <c r="K30" i="1"/>
  <c r="L30" i="1" s="1"/>
  <c r="R29" i="1"/>
  <c r="O29" i="1"/>
  <c r="N29" i="1"/>
  <c r="L29" i="1"/>
  <c r="K29" i="1"/>
  <c r="O28" i="1"/>
  <c r="Q28" i="1" s="1"/>
  <c r="N28" i="1"/>
  <c r="P28" i="1" s="1"/>
  <c r="K28" i="1"/>
  <c r="L28" i="1" s="1"/>
  <c r="R27" i="1"/>
  <c r="N27" i="1"/>
  <c r="K27" i="1"/>
  <c r="L27" i="1" s="1"/>
  <c r="R26" i="1"/>
  <c r="N26" i="1"/>
  <c r="K26" i="1"/>
  <c r="L26" i="1" s="1"/>
  <c r="R25" i="1"/>
  <c r="O25" i="1"/>
  <c r="N25" i="1"/>
  <c r="K25" i="1"/>
  <c r="L25" i="1" s="1"/>
  <c r="R24" i="1"/>
  <c r="O24" i="1"/>
  <c r="N24" i="1"/>
  <c r="K24" i="1"/>
  <c r="L24" i="1" s="1"/>
  <c r="R23" i="1"/>
  <c r="O23" i="1"/>
  <c r="N23" i="1"/>
  <c r="K23" i="1"/>
  <c r="L23" i="1" s="1"/>
  <c r="R22" i="1"/>
  <c r="N22" i="1"/>
  <c r="L22" i="1"/>
  <c r="R21" i="1"/>
  <c r="N21" i="1"/>
  <c r="L21" i="1"/>
  <c r="R20" i="1"/>
  <c r="N20" i="1"/>
  <c r="L20" i="1"/>
  <c r="R19" i="1"/>
  <c r="N19" i="1"/>
  <c r="K19" i="1"/>
  <c r="L19" i="1" s="1"/>
  <c r="R18" i="1"/>
  <c r="O18" i="1"/>
  <c r="N18" i="1"/>
  <c r="P18" i="1" s="1"/>
  <c r="K18" i="1"/>
  <c r="L18" i="1" s="1"/>
  <c r="R17" i="1"/>
  <c r="O17" i="1"/>
  <c r="N17" i="1"/>
  <c r="K17" i="1"/>
  <c r="L17" i="1" s="1"/>
  <c r="R16" i="1"/>
  <c r="O16" i="1"/>
  <c r="N16" i="1"/>
  <c r="K16" i="1"/>
  <c r="L16" i="1" s="1"/>
  <c r="R15" i="1"/>
  <c r="O15" i="1"/>
  <c r="N15" i="1"/>
  <c r="K15" i="1"/>
  <c r="L15" i="1" s="1"/>
  <c r="R14" i="1"/>
  <c r="R13" i="1"/>
  <c r="R12" i="1"/>
  <c r="R11" i="1"/>
  <c r="P11" i="1"/>
  <c r="O11" i="1"/>
  <c r="N11" i="1"/>
  <c r="K11" i="1"/>
  <c r="L11" i="1" s="1"/>
  <c r="R10" i="1"/>
  <c r="P10" i="1"/>
  <c r="O10" i="1"/>
  <c r="N10" i="1"/>
  <c r="K10" i="1"/>
  <c r="L10" i="1" s="1"/>
  <c r="R9" i="1"/>
  <c r="O9" i="1"/>
  <c r="N9" i="1"/>
  <c r="R8" i="1"/>
  <c r="O8" i="1"/>
  <c r="N8" i="1"/>
  <c r="L8" i="1"/>
  <c r="R7" i="1"/>
  <c r="O7" i="1"/>
  <c r="N7" i="1"/>
  <c r="K7" i="1"/>
  <c r="L7" i="1" s="1"/>
  <c r="R6" i="1"/>
  <c r="O6" i="1"/>
  <c r="N6" i="1"/>
  <c r="L6" i="1"/>
  <c r="K6" i="1"/>
  <c r="R5" i="1"/>
  <c r="O5" i="1"/>
  <c r="N5" i="1"/>
  <c r="P5" i="1" s="1"/>
  <c r="K5" i="1"/>
  <c r="L5" i="1" s="1"/>
  <c r="R4" i="1"/>
  <c r="O4" i="1"/>
  <c r="N4" i="1"/>
  <c r="K4" i="1"/>
  <c r="L4" i="1" s="1"/>
  <c r="O69" i="1" l="1"/>
  <c r="N69" i="1"/>
  <c r="P69" i="1"/>
  <c r="Q69" i="1"/>
  <c r="R28" i="1"/>
</calcChain>
</file>

<file path=xl/sharedStrings.xml><?xml version="1.0" encoding="utf-8"?>
<sst xmlns="http://schemas.openxmlformats.org/spreadsheetml/2006/main" count="390" uniqueCount="314">
  <si>
    <t>Nositelj projekta/programa</t>
  </si>
  <si>
    <t>Red broj svih programa</t>
  </si>
  <si>
    <t>Red.br. Programa/projekta</t>
  </si>
  <si>
    <t xml:space="preserve">Naziv projekta/programa </t>
  </si>
  <si>
    <t>Mjesto i vrijeme provođenja</t>
  </si>
  <si>
    <t>Kratak sadržaj projekta/programa</t>
  </si>
  <si>
    <t>Ukupna vrijednost (kn)</t>
  </si>
  <si>
    <t>Tražena sredstva (kn)</t>
  </si>
  <si>
    <t>Odobreno u 2014.g. (kn)</t>
  </si>
  <si>
    <t>Broj dodjeljenih bodova</t>
  </si>
  <si>
    <t>Prijedlog umanjenja</t>
  </si>
  <si>
    <t>Konačan broj bodova</t>
  </si>
  <si>
    <t xml:space="preserve">Postotak sukladno čl. </t>
  </si>
  <si>
    <t>Dodijeljeni iznos sa umanjenjem</t>
  </si>
  <si>
    <t>Dodijeljeni iznos bez umanjenja</t>
  </si>
  <si>
    <t>Prijedlog Gradonačelnice</t>
  </si>
  <si>
    <t>Konačan prijedlog kulturnog vijeća</t>
  </si>
  <si>
    <t>Udio u traženim sredstvima</t>
  </si>
  <si>
    <t>Milan Božić</t>
  </si>
  <si>
    <t>1.</t>
  </si>
  <si>
    <t>Performans MB58-5,26 HRVI</t>
  </si>
  <si>
    <t>AK Galerija Koprivnica, mjesec listopad 2015</t>
  </si>
  <si>
    <t>Psihološki performans u kojem se govori o egzistencijalnoj prolaznosti vlastitog tijela, od dječaštva do zrelog - odraslog muškarca ukazujući na sve društvene transformacije koje su mu se događale.</t>
  </si>
  <si>
    <t>Umjetnička organizacija Moja zemlja Štaglinec</t>
  </si>
  <si>
    <t>2.</t>
  </si>
  <si>
    <t>10 godina Štaglinca</t>
  </si>
  <si>
    <t>Štaglinec, 04.07.2015.</t>
  </si>
  <si>
    <t>Velika dokumentarna izložba s nizom fotografija izvedenih performansa tijekom deset godina, na deset video plazmi prikazivat će se izvedeni performansi, izložbe i instalacije koje su napravljene kroz deset godina. Predstavljanje monografije "Deset godina Štaglinca".</t>
  </si>
  <si>
    <t>Kulturno umjetnički centar Koprivnica (Plesni studio "Jump)</t>
  </si>
  <si>
    <t>3.</t>
  </si>
  <si>
    <t>Plesni studio "Jump", program redovitog poslovanja</t>
  </si>
  <si>
    <t>Dom mladih u Koprivnici, od rujna 2014. do lipnja 2015. godine</t>
  </si>
  <si>
    <t>Udruga Kulturno umjetnički centar Koprivnica i njena glavna sekcija plesni studio "Jump" ulaze u 17 godinu svog djelovanja i postojanja. Organiziraju vlastiti program za djecu od 5 do 20 god., seminare i edukativne radionice</t>
  </si>
  <si>
    <t>4.</t>
  </si>
  <si>
    <t>"Plesodrom 2015."</t>
  </si>
  <si>
    <t>Dom mladih u Koprivnici, vikend u lipnju 2015. godine</t>
  </si>
  <si>
    <t>Organizira završnu, tradicionalnu plesnu manifestaciju pod nazivom "PLESODROM" na kojem sve plesne skupine predstave svoje uvježbane koreografije u jednoj plesnoj sezoni. "Plesodrom" prerasta u male međuregionalne plesne susrete.</t>
  </si>
  <si>
    <t>Izdavačka kuća MERIDIJANI</t>
  </si>
  <si>
    <t>5.</t>
  </si>
  <si>
    <t>PODRAVINA - znanstveni časopis za multidisciplinarna istraživanja</t>
  </si>
  <si>
    <t>Uređuje se i tiska u Koprivnici</t>
  </si>
  <si>
    <t>Dosada je izašlo 26 knjiga znanstvenog časopisa Podravina gdje se objavljuje po 10 znanstvenih radova i dvadesetak prikaza i informacija.</t>
  </si>
  <si>
    <t>6.</t>
  </si>
  <si>
    <t>Park skulptura Pogled, koncentracijski logor Danica</t>
  </si>
  <si>
    <t>Koprivnica, Danica, tokom 2015.</t>
  </si>
  <si>
    <t>Spomen područje Danica kao izdvojena organizacijska jedinica Muzeja grada Koprivnice obuhvaća lokaciju prvog koncentracijskog logora u NDH. Cilj projekta je postavljanje niza skulptura koje bi komunicirale sa prolaznicima i pozivale na ulazak u kompleks.</t>
  </si>
  <si>
    <t>7.</t>
  </si>
  <si>
    <t>Park skulptura Kasarna</t>
  </si>
  <si>
    <t>Koprivnica, kampus, tokom 2015.</t>
  </si>
  <si>
    <t>Planira se izrada parka skulptura sa ciljem prostorne intergracije samog kompleksa i programske integracije sa gradom.</t>
  </si>
  <si>
    <t>8.</t>
  </si>
  <si>
    <t>Pilovi</t>
  </si>
  <si>
    <t>Koprivnica, lipanj- prosinac 2015.</t>
  </si>
  <si>
    <t>Postava novih pilova bila bi koncipirana tako da bi pozivala na interakciju i komunikaciju aktera. Cilj je oživljavanje tog prostora i njegovog ponovnog  pretvaranja u živi urbani centar.</t>
  </si>
  <si>
    <t>9.</t>
  </si>
  <si>
    <t>Spomenik Miroslavu Krleži</t>
  </si>
  <si>
    <t>Koprivnica, srpanj-prosinac 2015.</t>
  </si>
  <si>
    <t>Spomenik Krleži koji neće imati svoj centar. Spomenik će biti točkasto raširen, sa kružnim ogledalima u parteru promjera 8 cm kao točkama refleksije.</t>
  </si>
  <si>
    <t>10.</t>
  </si>
  <si>
    <t>Zlatne ljestve</t>
  </si>
  <si>
    <t>Postavkom ljestvi ispred zida pravoslavne crkve briše se podjela gradskog prostora na "naš i njihov".</t>
  </si>
  <si>
    <t>Franjevački samostan - Koprivnica</t>
  </si>
  <si>
    <t>11.</t>
  </si>
  <si>
    <t>Zbirka starih i rijetkih knjiga knjižnice Franjevačkog samostana u Koprivnici</t>
  </si>
  <si>
    <t>2015. godina</t>
  </si>
  <si>
    <t>Uređenje prostorija predviđenih za smještaj knjiga. Sve knjige ocjenjuju se s visokim stupnjem oštećenosti.</t>
  </si>
  <si>
    <t>Povijesno društvo Koprivnica</t>
  </si>
  <si>
    <t>12.</t>
  </si>
  <si>
    <t>Časopis povijesnog društva Scientia Podraviana</t>
  </si>
  <si>
    <t>Koprivnica, do kraja 2015. godine</t>
  </si>
  <si>
    <t>Časopis redovito izlazi, objavljuju se stručni prilozi, a cilj mu je popularizacija povijesne struke u Koprivnici te poticanje na čuvanje svijesti o njegovanju koprivničke baštine.</t>
  </si>
  <si>
    <t>Puhački orkestar grada Koprivnice</t>
  </si>
  <si>
    <t>13.</t>
  </si>
  <si>
    <t>Nastupi - aktivnosti Puhačkog orkestra Grada Koprivnice</t>
  </si>
  <si>
    <t>Tijekom godine (1.-12. mjeseci), Grad Koprivnica i okolica</t>
  </si>
  <si>
    <t>Nastupi na raznim manifestacijama, obljetnica, te redovne probe. Kontinuirano održavanje tečaja iz udaraljki za mlade polaznike.</t>
  </si>
  <si>
    <t>Vlatko Vincek</t>
  </si>
  <si>
    <t>14.</t>
  </si>
  <si>
    <t>Samostalna izložba</t>
  </si>
  <si>
    <t>Galerija Prozori Knjižnica Silvija Strahimira Kranjčevića, Zapoljska 1, Zagreb 09.10.2015. - 23.10.2015.; 08,00h-20,00h</t>
  </si>
  <si>
    <t>Radi se o seriji radova, koja je proizašla iz arhiviranja 500 pronađenih predmeta.Kriptografi 50 x (18x13 cm), tuš na papiru: 2014.g.</t>
  </si>
  <si>
    <t>Kazalište Oberon</t>
  </si>
  <si>
    <t>15.</t>
  </si>
  <si>
    <t>Meštar Pathelin-francuska srednjovjekovna farsa iz 16. st. Nepoznati autor</t>
  </si>
  <si>
    <t>Koprivnica</t>
  </si>
  <si>
    <t>Od svih sačuvanih farsi ova je francuska farsa bez konkurencije po popularnosti, broju izdanja, prerada i uprizorenja.</t>
  </si>
  <si>
    <t>Sanja Damjan</t>
  </si>
  <si>
    <t>16.</t>
  </si>
  <si>
    <t>Promocija kajkavske zbirke pjesama ZACOPRANA MESEČINA</t>
  </si>
  <si>
    <t>nije definirano, možda Dom mladih u Koprivnici tijekom 2015. ovisno o financijama</t>
  </si>
  <si>
    <t>Predstavljanje knjige kajkavskih pjesama ZACOPRANA MESEČINA</t>
  </si>
  <si>
    <t>TOTAL ROCK WORLD</t>
  </si>
  <si>
    <t>17.</t>
  </si>
  <si>
    <r>
      <t>ROCK</t>
    </r>
    <r>
      <rPr>
        <sz val="10"/>
        <rFont val="Calibri"/>
        <family val="2"/>
        <charset val="238"/>
      </rPr>
      <t>'</t>
    </r>
    <r>
      <rPr>
        <sz val="10"/>
        <rFont val="Times New Roman"/>
        <family val="1"/>
        <charset val="238"/>
      </rPr>
      <t>N</t>
    </r>
    <r>
      <rPr>
        <sz val="10"/>
        <rFont val="Calibri"/>
        <family val="2"/>
        <charset val="238"/>
      </rPr>
      <t>'</t>
    </r>
    <r>
      <rPr>
        <sz val="10"/>
        <rFont val="Times New Roman"/>
        <family val="1"/>
        <charset val="238"/>
      </rPr>
      <t xml:space="preserve"> ROLL &amp; COUNTRY NIGHT</t>
    </r>
  </si>
  <si>
    <t>Ljetne pozornice, trgovi, adekvatne dvorane u Gradu Koprivnici u okviru KOPRIVNIČKOG LJETA 12.06. - 31.08.2015.</t>
  </si>
  <si>
    <r>
      <t xml:space="preserve">Trosatni glazbeni program koji vam nudi pregršt evergreena i rock </t>
    </r>
    <r>
      <rPr>
        <sz val="9"/>
        <rFont val="Calibri"/>
        <family val="2"/>
        <charset val="238"/>
      </rPr>
      <t>'n' rolla, bluesa i puno dobre country i country-rock glazbe.</t>
    </r>
  </si>
  <si>
    <t>x</t>
  </si>
  <si>
    <t>B GLAD Produkcija d.o.o.</t>
  </si>
  <si>
    <t>18.</t>
  </si>
  <si>
    <t>Gostovanje dramske predstave "Sve po spisku" u Koprivnici</t>
  </si>
  <si>
    <t>Grad Koprivnica, između 23.02.2015.- 31.12.2015.</t>
  </si>
  <si>
    <t>Ladislav Prežigalo na pozornicu predstavlja orginalnu i osebujnu komediju - "Sve po spisku".</t>
  </si>
  <si>
    <t>19.</t>
  </si>
  <si>
    <t>Gostovanje mjuzikla "Crna kuća - mjuzikl u boji" u Koprivnici</t>
  </si>
  <si>
    <t>Grad Koprivnica, sportska dvorana, između 01.01.2015.- 31.12.2015.</t>
  </si>
  <si>
    <t>Crna kuća- mjuzikl u boji, tijekom prvih godinu i pol dana igranja Crnu kuću vidjelo je već preko 35.000 gledatelja.</t>
  </si>
  <si>
    <t>Društvo knjižničara Bilogore, Podravine i Kalničkog Prigorja</t>
  </si>
  <si>
    <t>20.</t>
  </si>
  <si>
    <t>Izdavanje 17. broja knjižničkog časopisa "Saveza" (za 2015. godinu)</t>
  </si>
  <si>
    <t>Koprivničko-križevačka, Bjelovarsko- bilogorska i Virovitičko- podravska županija + Hrvatska+šira regija (susjedne europske zemlje), svibanj 2015.</t>
  </si>
  <si>
    <t>Časopis "Svezak" izlazi jednom godišnje. 17. broj izlazi u svibnju i obuhvatit će zbivanja iz područja knjižničarstva i kulture u proteklih godinu dana.</t>
  </si>
  <si>
    <t>26.</t>
  </si>
  <si>
    <t>"ZVUCI KOPRIVNIČKIH ORGULJA" - solistički koncert na orguljama</t>
  </si>
  <si>
    <t>Koprivnica, Franjevačka crkva, rujan 2015. godine</t>
  </si>
  <si>
    <t>Na programu koncerta su djela domaćih i stranih skladatelja za orgulje.</t>
  </si>
  <si>
    <t>Društvo hrvatskih književnika Podravsko-prigorski ogranak</t>
  </si>
  <si>
    <t>27.</t>
  </si>
  <si>
    <t>Međunarodni festival književnosti 22. "Galovićeva jesen"</t>
  </si>
  <si>
    <t>Koprivnica, zadnji vikend u listopadu 2015.</t>
  </si>
  <si>
    <t xml:space="preserve">Provođenje natječaja za najbolju knjigu zavičajne tematike za Nagradu Fran Galović, provođenjem natječaja za nagradu Mali Galović u kojem sudjeluju učenici viših razreda osnovnih škola i učenici srednjih škola s područja grada i cijele županije. </t>
  </si>
  <si>
    <t>28.</t>
  </si>
  <si>
    <t>Tribina "Književno zrcalo"</t>
  </si>
  <si>
    <t>Galerija Koprivnica, Zrinski trg 9/I, Koprivnica, veljača, ožujak, lipanj, rujan i studeni</t>
  </si>
  <si>
    <t>Tribina "književno zrcalo" koncipirana je kao niz predstavljanja knjiga suvremenih hrvatskih književnika i književnih susreta tijekom 2015. godine.</t>
  </si>
  <si>
    <t>29.</t>
  </si>
  <si>
    <t>IZDAVAŠTVO - Biblioteka Rukopis</t>
  </si>
  <si>
    <t xml:space="preserve">Koprivnica, do kraja 2015.   </t>
  </si>
  <si>
    <t>Izdavanje knjiga je bitni dio smisla postojanja Ogranka, a biblioteka Rukopis do danas je postala kultna biblioteka koja je visoko ocijenjena i na razini Hrvatske.</t>
  </si>
  <si>
    <t>Udruga za promicanje izvedbenih umjetnosti i kulture "Pod galgama"</t>
  </si>
  <si>
    <t>30.</t>
  </si>
  <si>
    <t>Hepening u vlaku Zagreb - Budimpešta na tragu Krležina Pisma iz Koprivnice (u sklopu Festivala Miroslava Krleže)</t>
  </si>
  <si>
    <t>Zagreb (glavni kolodvor), Koprivnica (nekoliko lokacija povezanih s Krležinim Pismom iz Koprivnice), vlak Zagreb-Koprivnica</t>
  </si>
  <si>
    <t>Hepening u vlaku Zagreb - Budimpešta na tragu krležina Pisma iz Koprivnice kao re-izvedba Krležina putovanja vlakom od Zagreba do Koprivnice</t>
  </si>
  <si>
    <t>Likovna udruga Motacilla alba</t>
  </si>
  <si>
    <t>37.</t>
  </si>
  <si>
    <t>VII MEĐUNARODNI SIMPOZIJ UMJETNIČKE KERAMIKE KOPRIVNICA - JEŠKOVO 2015.</t>
  </si>
  <si>
    <t>I DIO - Koprivnica: 28.-29. ožujka 2015.   ( troškovnik samo za ovaj dio)                                           II. DIO-kamp Udruge Ješkovo na rijeci Dravi od 10. - 20. srpnja 2015.</t>
  </si>
  <si>
    <t>I. DIO: Za vrijeme održavanja manifestacije RIBOLOVCI SVOME GRADU već 11 godina sudjeluje desetak umjetnika keramičara i četrdesetak nadarenih učenika O.Š.A.N.                      II. DIO: očekuje se dolazak 16 umjetnika iz Hrvatske i inozemstva na Međunarodni simpozij.</t>
  </si>
  <si>
    <t>Tamburaško društvo "Tomo Šestak"</t>
  </si>
  <si>
    <t>38.</t>
  </si>
  <si>
    <t>Redovni rad Tamburaškog društva "Tomo Šestak"</t>
  </si>
  <si>
    <t>Koprivnica, Osijek (Festival hrvatske tamburaške glazbe), Mađarska</t>
  </si>
  <si>
    <t>Rad tamburaškog orkestra uključuje brojne koncerte u vlastitoj organizaciji u suorganizaciji s Muzejom Grada Koprivnice i Galerijom Koprivnica. U tamburaškoj školi djeca mogu besplatno naučiti čitati note i svirati jedan od tamburaških instrumenata, te se s vremenom postepeno uključuju u rad tamburaškog orkestra.</t>
  </si>
  <si>
    <t>Željko Mucko</t>
  </si>
  <si>
    <t>39.</t>
  </si>
  <si>
    <t>Monografija Željko Mucko</t>
  </si>
  <si>
    <t>Koprivnica - Zagreb, 2015.</t>
  </si>
  <si>
    <t>Naklada od 1000 komada knjiga "Monografija Željko Mucko"</t>
  </si>
  <si>
    <t>Glazbena mladež Koprivnica</t>
  </si>
  <si>
    <t>40.</t>
  </si>
  <si>
    <t>Tjedan glazbene mladeži Koprivnica</t>
  </si>
  <si>
    <t>Dom mladih, Umjetnička škola F. Pintarić, krajem kolovoza 2015.</t>
  </si>
  <si>
    <t>Glazbena mladež Koprivnica 2015. godine slavi 10 godina aktivnog djelovanja u našem gradu. Godišnjicu bi obilježili Tjednom glazbene mladeži, radionicama, edukativnim predavanjem i koncertima.</t>
  </si>
  <si>
    <t>Folklorni ansambl Koprivnica</t>
  </si>
  <si>
    <t>41.</t>
  </si>
  <si>
    <t>Redovna djelatnost</t>
  </si>
  <si>
    <t xml:space="preserve">Grad Koprivnica, Koprivničko-križevačka županija, Hrvatska i inozemstvo, tekuća 2015. </t>
  </si>
  <si>
    <t>Čuvanje folklorne tradicije i kulture Koprivnice i Podravine, obnavljanjem građanskih pjesama i plesova Koprivnice koji su pronađeni u arhivu gradskog muzeja.</t>
  </si>
  <si>
    <t>42.</t>
  </si>
  <si>
    <t>Međunarodni festival folklora "iz bakine škrinje"</t>
  </si>
  <si>
    <t>Koprivnica, Đurđevac i okolica, sredina mjeseca srpanj 2015. godine</t>
  </si>
  <si>
    <t>Festival je zamišljen kao petodnevno druženje u svrhu zblizavanja i upoznavanja sudionika festivala.</t>
  </si>
  <si>
    <t>43.</t>
  </si>
  <si>
    <t>HRVATSKO SALONSKO KOLO I MATURANTI</t>
  </si>
  <si>
    <t>Koprivnica, Đurđevac, sredina mjeseca svibnja 2015. god.</t>
  </si>
  <si>
    <t>Hrvatsko salonsko kolo je dostojanstveno obilježavanje završetka srednje škole u županijskim gradskim središtima - obuka maturanata za zajednički ples.</t>
  </si>
  <si>
    <t>44.</t>
  </si>
  <si>
    <t>7.SUSRETI DJEČJEG FOLKLORA "U BAKINOM KRILU"</t>
  </si>
  <si>
    <t>Koprivnica, prva polovica 4. mjesec</t>
  </si>
  <si>
    <t>Rad s najmlađim skupinama djece jer je to garant opstojnosti društva i kontinuiteta rada. Sudjelovat će 200 djece, a nakon nastupa predviđena je večera za sve sudionike susreta uz zajedničko druženje, upoznavanje i širenje prijateljstva među djecom.</t>
  </si>
  <si>
    <t>Udruga za promicanje kulture i umjetnosti maMUZE</t>
  </si>
  <si>
    <t>45.</t>
  </si>
  <si>
    <t>Festival izvedbenih umjetnosti i kazališta (FIUK)</t>
  </si>
  <si>
    <t>Program traje od 03.09. do 05.09., mjesto održavanja programa su različiti javni prostori u gradu Koprivnici.</t>
  </si>
  <si>
    <t>Festival izvedbenih umjetnosti i kazališta (FIUK) trodnevna je kulturna manifestacija čija je glavna intencija objediniti različite forme izvedbenih umjetnosti: kazališta, performans, ples i glazbu te ih smjestiti u javne prostore koji nisu primarno namijenjeni održavanja umjetničkih i kulturnih zbivanja.</t>
  </si>
  <si>
    <t>46.</t>
  </si>
  <si>
    <t>STREET ART FESTIVAL 2015.</t>
  </si>
  <si>
    <t>Koprivnica, svibanj, lipanj 2015</t>
  </si>
  <si>
    <t>Kvalitetna ulična umjetnost doprinosi razvoju identiteta grada i njegovog individualizma. Gradski prostori koji su čekali rušenje ili nove vlasnike preuzeli su ulogu galerije, a istovremeno se fokus zanimanja djelomično prenio iz centra grada u druge kvartove.</t>
  </si>
  <si>
    <t>Društvo naša djeca Koprivnica</t>
  </si>
  <si>
    <t>47.</t>
  </si>
  <si>
    <t>Knjiga i lutka za djecu</t>
  </si>
  <si>
    <t>Koprivnica, druga mjesta u županiji, Šibenik</t>
  </si>
  <si>
    <t>Štaampanjem priče naše sugrađanke nevenke Habijan "Mačak" i scenarija za lutkarsku predstavu napravljenog po toj priči. U sklopu knjige bio bi DVD sa snimljenom lutkarskom predstavom, a uz knjigu bi se ponudile i ginjole-lutke za lutkarsku predstavu. Ginjole bi napravile članice Kreative Društva naša djeca.</t>
  </si>
  <si>
    <t>Knjigoljubac d.o.o.</t>
  </si>
  <si>
    <t>48.</t>
  </si>
  <si>
    <t>Knjiga za djecu: Uskrsno jutro</t>
  </si>
  <si>
    <t>Koprivnica, 2015. god</t>
  </si>
  <si>
    <t>Kniga za djecu: Uskrsno jutro stihovana je uskršnja priča, sa velikim tiskanim slovima, namijenjena je najmlađima.</t>
  </si>
  <si>
    <t>49.</t>
  </si>
  <si>
    <t>Knjiga za djecu: Paučinasta priča</t>
  </si>
  <si>
    <t>Ljubavna priča za najmlađe, pisana je u rimi, pa se lako pamti.</t>
  </si>
  <si>
    <t>Zdenka Čavić</t>
  </si>
  <si>
    <t>50.</t>
  </si>
  <si>
    <t>Zbirka kajkavske poezije, Kaj je vu meni</t>
  </si>
  <si>
    <t>Tisak i objava zbirke do 6. mjeseca 2015.</t>
  </si>
  <si>
    <t>Zbirka se sastoji od 27 kajkavskih pjesama u spomen na 27 godina života Frana Galovića. Pjesme su lirskog karaktera.</t>
  </si>
  <si>
    <t>51.</t>
  </si>
  <si>
    <t>Tisak i objava zbirke poezije DOTAKNUTI SRCEM - Lirika o gradovima prijateljstvu</t>
  </si>
  <si>
    <t>Tijekom 2015. godine, predvidivo do 30.09. 2015. godine</t>
  </si>
  <si>
    <t>Zbirka poezija pod naslovom DOTAKNUTI SRCEM" - lirika o gradovima i prijateljstvu, od cca 96 str. Pisana je tako da može biti reprezentativni primjerak grada Koprivnice prilikom posjeta drugim gradovima</t>
  </si>
  <si>
    <t>MAŽORETKINJE GRADA KOPRIVNICE</t>
  </si>
  <si>
    <t>52.</t>
  </si>
  <si>
    <t>Grad Koprivnica 2015. godina, Solin 6.-8. veljače,                    Italija Lignano - Uskrs - tavanj 2015.,                                          Sv. Ivan Zelina 17.-19. travnja, Lignano 04.-06. listopada</t>
  </si>
  <si>
    <t>Svi programi vezani su i prilagođeni za rad s djecom različitih dobnih skupina, edukativne i plesne radionice, stručni seminari i natjecanja.</t>
  </si>
  <si>
    <t>Jazz klub Koprivnica</t>
  </si>
  <si>
    <t>53.</t>
  </si>
  <si>
    <t>Ciklus koncerata "Jazz from the woods"</t>
  </si>
  <si>
    <t>6 koncerata održat će se u prostoru Doma mladih Koprivnica, u ožujku, travnju, svibnju, listopadu i studenom 2015., altenativna mjesta su dvorana Domoljub  i Rooster Pub</t>
  </si>
  <si>
    <t>U sklopu programa koncerata organizirano je  u zadnjih 17 godina više od 200 koncerata na kojima su nastupali domaći i strani jazzeri.</t>
  </si>
  <si>
    <t>54.</t>
  </si>
  <si>
    <r>
      <t>JAZZ FESTIVAL KOPRIVNICA - JAZZ</t>
    </r>
    <r>
      <rPr>
        <sz val="12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>FEST</t>
    </r>
  </si>
  <si>
    <t>10. i 11. srpnja 2015. u Koprivnici na glavnom trgu i na prostoru Podravkinog Rekreacijskog Centra u Starigradu kraj Koprivnice.        U slučaju lošeg vremena program će se održati u Domu mladih Koprivnica.</t>
  </si>
  <si>
    <t>U 2015. godini želi se organizirati jazz festival u Koprivnici koji će okupiti elitu jazz glazbenika, te utjecati na turističku ponudu grada Koprivnice i kulturnu prepoznatljivost diljem Europe.</t>
  </si>
  <si>
    <t>Atelijer Koprivnica</t>
  </si>
  <si>
    <t>55.</t>
  </si>
  <si>
    <t>Kompleksi: (su) život ljudi i prostora</t>
  </si>
  <si>
    <t xml:space="preserve">Koprivnica, Atelijer Koprivnica, AK galerija i prostori oko Atelijera Koprivnica, rujan/listopad 2015. </t>
  </si>
  <si>
    <t>Ideja je okupiti, izlagati i promovirati umjetnike suvremenog, multimedijalnog pristupa i izričaja. Kompleksi: (su) život ljudi i prostora tematizira kompleks bivše vojarneUmjetnica Ana Zubak 15 dana provesti će u zgradi Atelijera Koprivnica.</t>
  </si>
  <si>
    <t>56.</t>
  </si>
  <si>
    <t>IZLOŽBE U AK GALERIJI</t>
  </si>
  <si>
    <t>Koprivnica, Atelijer Koprivnica, AK galerija, održavanje o lipnja do prosinca 2015., otvorenja izložbi su subotom</t>
  </si>
  <si>
    <t>Redovni godišnji izložbeni program AK galerije obuhvatit će šest samostalnih izložbi i dan otvorenih vrata.</t>
  </si>
  <si>
    <t>57.</t>
  </si>
  <si>
    <t>Dražen Eisenbeisser: Ruševine</t>
  </si>
  <si>
    <t>Lipanj-prosinac 2015., 3 galerije i muzeja u Republici Hrvatskoj</t>
  </si>
  <si>
    <t>od 28.08.- 24.09.2014. Dražen Eisenbeisser predstavio je svoj ciklus "Ruševine" u galeriji Koprivnica. Tehnikom krede na papiru i na velikim formatima bilježi mjesta u gradu i okoici koja su nadomak propadanju, ali nam u svojoj nesavršenosti otkrivaju ljepotu grada i života ljudi.</t>
  </si>
  <si>
    <t>Darko Pernjak</t>
  </si>
  <si>
    <t>58.</t>
  </si>
  <si>
    <t>Idavanje knjige VRIJEME PRAVIH KAPETANA</t>
  </si>
  <si>
    <t>01.2015.</t>
  </si>
  <si>
    <t>Izdavanje knjige Vrijeme pravih kapetana, zbirka kratkih priča koja je izlazila tijekom 2012./2013. u Glasu Podravine</t>
  </si>
  <si>
    <t>Udruga RockLive</t>
  </si>
  <si>
    <t>59.</t>
  </si>
  <si>
    <t>ROCKLIVE FESTIVAL</t>
  </si>
  <si>
    <t>Kampus Koprivnica, kolovoz 2015.</t>
  </si>
  <si>
    <t>RockLive festival nakon četiri godine održavanja nametnuo se kao bitan događaj u koprivničkoj kulturi i turističkoj ponudi, te je u Koprivnicu doveo najznačajnija imena regionalne scene.</t>
  </si>
  <si>
    <t>Klub za starije osobe "Mariška"</t>
  </si>
  <si>
    <t>60.</t>
  </si>
  <si>
    <t>"Festival pjevača 50+"</t>
  </si>
  <si>
    <t>Koprivnica, 01.07. - 31.12.2014. u Domu za starije i nemoćne osobe</t>
  </si>
  <si>
    <t>Festival pjevača 50+ provodit će se povodom Međunarodnog dana starijih osoba, koji se obilježava 01. listopada u cijelom svijetu, a s ciljem promocije načela Ujedinjenih naroda o skrbi za starije ljude i kako bi se naglasila važnost osiguravanja životne sredine prilagođene potrebama i mogućnostima starijih sugrađana.</t>
  </si>
  <si>
    <t>61.</t>
  </si>
  <si>
    <t>"Aktivnosti plesne grupe "Mariška""</t>
  </si>
  <si>
    <t>Koprivnica, 01.01.-31.12.2014.</t>
  </si>
  <si>
    <t>Svi sudionici su plesni amateri koji imaju redovite probe i brojne nastupe.</t>
  </si>
  <si>
    <t>62.</t>
  </si>
  <si>
    <t>Likovna kolonija "Jesen 2015"</t>
  </si>
  <si>
    <t>Koprivnica, 01.09. - 31.12.2014.</t>
  </si>
  <si>
    <t>u 12. mjesecu 2015. godine organizirati će se svečana izložba radova Likovne kolonije "Jesen 2015." u sklopu koje će biti upriličen i prigodni program sekcija Kluba. Na ovoj svečanosti prisustvovati će 300 starijih osoba i ostalih uzvanika, a sam doggađaj bit će medijski popraćen.</t>
  </si>
  <si>
    <t>63.</t>
  </si>
  <si>
    <t xml:space="preserve">4. </t>
  </si>
  <si>
    <t>Glazbene aktivnosti vokalno-instrumentalnog sastava "Seniori" i Ženskog pevačkog zbora</t>
  </si>
  <si>
    <t>Članovi sastava i zbora starije su osobe i umirovljenici koji se dobrovoljno i besplatno priključuju u sekciju, u kojoj se prvenstveno njeguje glazbena tadicija našeg kraja. Održavaju se probe i nastupi.</t>
  </si>
  <si>
    <t>24sata d.o.o.</t>
  </si>
  <si>
    <t>104.</t>
  </si>
  <si>
    <t>Budi.in - Sajam kreativnih detalja</t>
  </si>
  <si>
    <t>svibanj ili prosinac 2015. (prema interesu Grada Koprivnice)</t>
  </si>
  <si>
    <t>Budi.in sajam kreativnih detalja je sajam na kojem izlagači, mladi i perspektivni hrvatski dizajneri, predstavljaju svoje radove i rukotvorine iz područja dekorativnih detalja.</t>
  </si>
  <si>
    <t>LUDENS TEATAR u.o.</t>
  </si>
  <si>
    <t>105.</t>
  </si>
  <si>
    <t>6. VIKEND AMATERSKOG KAZALIŠTA</t>
  </si>
  <si>
    <t>Koprivnica, Dom mladih, 19.06.2015. - 21.06.2015.</t>
  </si>
  <si>
    <t>Svake godine u lipnju, na kraju školske godine i kraju kazališne sezone, ludens teatar organizira manifestaciju "Vikend amaterskog kazališta".</t>
  </si>
  <si>
    <t>106.</t>
  </si>
  <si>
    <t>DRAMSKI STUDIO LUDENS TEATRA</t>
  </si>
  <si>
    <t>Koprivnica, Dom mladih, 01.01.2015. - 31.12.2015.</t>
  </si>
  <si>
    <t>U jesen 2009. pokrenut je dramski studio. Na kraju školske godine 2014./15. polaznici će izvesti svoje nove predstave. Održat će se tri predstave.</t>
  </si>
  <si>
    <t>107.</t>
  </si>
  <si>
    <t>4. LJETO U LUDENSU</t>
  </si>
  <si>
    <t>Dom mladih, 04.07.2015.-25.07.2015.</t>
  </si>
  <si>
    <t>"Ljeto u Ludensu- mala scena smijeha", četvrto izdanje festivala održat će se u srpnju 2015. sa 4 predstave.</t>
  </si>
  <si>
    <t>108.</t>
  </si>
  <si>
    <t>PREMIJERNA PRODUKCIJA</t>
  </si>
  <si>
    <t>Koprivnica, Dom mladih, 06.12.2015.g.</t>
  </si>
  <si>
    <t>U 2015. g. u planu nam je postaviti predstavu prema tekstu "Vanja and Sonya and Masha and Spike" prema tekstu Christophera Duranga koji je 2013.g. dobio brojne nagrade za najbolji dramski tekst, među ostalima i Tony Award i Drama desk Award.</t>
  </si>
  <si>
    <t>109.</t>
  </si>
  <si>
    <t>GOSTOVANJA U RH</t>
  </si>
  <si>
    <t>Republika Hrvatska, 01.01.2015. - 31.12.2015.</t>
  </si>
  <si>
    <t>U studenom 2014.g. u Koprivnici će se održati predstava "A u mailu piše…" u režiji Darija Harjačeka te će s njom tijekom 2015. g. gostovati po cijeloj Hrvatskoj. Planiraju realizirati minimalno 20 gostovanja.</t>
  </si>
  <si>
    <t>110.</t>
  </si>
  <si>
    <t>ORGANIZACIJA KAZALIŠNIH GOSTOVANJA U KOPRIVNICI</t>
  </si>
  <si>
    <t>Ludens teatar u 2015. godini planira organizirati gostovanje pet predstava</t>
  </si>
  <si>
    <t>"MJEŠOVITI PJEVAČKI ZBOR UMIROVLJENIKA KOPRIVNICE"</t>
  </si>
  <si>
    <t>111.</t>
  </si>
  <si>
    <t>"GLAZBOM ĆU TI REĆI KOLIKO TE VOLIM" - GLAZBENO PJESNIČKO SCENSKI IZRIČAJ ČLANOVA ZBORA TREĆE ŽIVOTNE DOBI JER CJELOŽIVOTNO UČENJE JE ONO ŠTO DAJE KVALITETU NŠEM DRUŠTVU.</t>
  </si>
  <si>
    <t>Diljem područja grada Koprivnice, Koprivničko-križevačke županije, republike hrvatske i Europe.</t>
  </si>
  <si>
    <t>Tijekom cijele 2015. godine zbor će realizirati program pjesama.</t>
  </si>
  <si>
    <t>OGRANAK MATICE HRVATSKE KOPRIVNICA</t>
  </si>
  <si>
    <t>112.</t>
  </si>
  <si>
    <t>20 GODINA Bemian dueta/ svečani jubilarni koncert s prijateljima</t>
  </si>
  <si>
    <t>U Koprivnici, listopad 2015.</t>
  </si>
  <si>
    <t>Jubilarni koncert s prijateljima - Hrvoje Hegedušić, Črt Škodlar, Žiga &amp; bandisti, Ivica Antolčić, Dražen Žanko, Pajo Kanižaj</t>
  </si>
  <si>
    <t>113.</t>
  </si>
  <si>
    <t>Koprivnički književni godišnjak br. 10/2015.</t>
  </si>
  <si>
    <t>Predstavljanje u Koprivnici 20. listopada 2015. (Peteranec, Zagreb…)</t>
  </si>
  <si>
    <t>Koprivnički književni godišnjak valorizira godišnju književnu produkciju profesionalnih i samoukih pisaca i književnika, od gimnazijske do odrasle populacije.</t>
  </si>
  <si>
    <t>114.</t>
  </si>
  <si>
    <t>Mirjana Hegedušić - Put u Hlebine, zbirka pjesama, ( u povodu 40. obljetnice smrti njenog oca, akademika Krste Hegedušića)</t>
  </si>
  <si>
    <t>Studeni 2015., Koprivnica</t>
  </si>
  <si>
    <t>Zbirka pjesama</t>
  </si>
  <si>
    <t>115.</t>
  </si>
  <si>
    <t>Zbornik radova sa znanstvenog skupa Galovićevo književno djelo u razdoblju hrvatske moderne i danas (Koprivnica, 2007.), voditelj skupa Milivoj Solar</t>
  </si>
  <si>
    <t>Predstavljanje Zbornika u Koprivnici 20. srpnja 2015. (Peteranec, Zagreb)</t>
  </si>
  <si>
    <t>Zbornik radova</t>
  </si>
  <si>
    <t>Lončarić Mijo</t>
  </si>
  <si>
    <t>116.</t>
  </si>
  <si>
    <t>RJEČNIK GOVORA GRADA KOPRIVNICE</t>
  </si>
  <si>
    <t>Koprivnica, Zagreb, 2015-2019.</t>
  </si>
  <si>
    <t>Znanstveni skupovi o pojedinim razdobljima jezika, pojedinih dijelova grada i pojedinih razina jezika, posebno toponimije.</t>
  </si>
  <si>
    <t>Konačna Odluka Gradonačelnice</t>
  </si>
  <si>
    <t>Natalija Imbrišak *</t>
  </si>
  <si>
    <t>Antonio Grgić *</t>
  </si>
  <si>
    <t>* Sredstva iz točke I. ovog Zaključka, predviđena u Tabeli rubrici Nositelj programa/projekta:  Antonio Grgić, Natalija Imbrišak iskazana su u bruto iznosima.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</si>
</sst>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57" workbookViewId="0">
      <selection activeCell="S70" sqref="S70"/>
    </sheetView>
  </sheetViews>
  <sheetFormatPr defaultRowHeight="14.4" x14ac:dyDescent="0.3"/>
  <cols>
    <col min="1" max="1" width="25.6640625" style="4" customWidth="1"/>
    <col min="2" max="2" width="4.6640625" style="4" hidden="1" customWidth="1"/>
    <col min="3" max="3" width="5.6640625" style="4" hidden="1" customWidth="1"/>
    <col min="4" max="4" width="22" style="5" customWidth="1"/>
    <col min="5" max="5" width="18.6640625" style="6" customWidth="1"/>
    <col min="6" max="6" width="30.6640625" style="6" customWidth="1"/>
    <col min="7" max="7" width="12.6640625" style="6" hidden="1" customWidth="1"/>
    <col min="8" max="8" width="14" style="6" hidden="1" customWidth="1"/>
    <col min="9" max="9" width="15.88671875" style="7" hidden="1" customWidth="1"/>
    <col min="10" max="10" width="12.44140625" style="4" hidden="1" customWidth="1"/>
    <col min="11" max="11" width="10.109375" style="4" hidden="1" customWidth="1"/>
    <col min="12" max="13" width="10" style="4" hidden="1" customWidth="1"/>
    <col min="14" max="17" width="13.6640625" style="8" hidden="1" customWidth="1"/>
    <col min="18" max="18" width="13.6640625" style="9" hidden="1" customWidth="1"/>
    <col min="19" max="19" width="13.6640625" style="8" customWidth="1"/>
  </cols>
  <sheetData>
    <row r="1" spans="1:1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72"/>
    </row>
    <row r="3" spans="1:19" ht="79.2" x14ac:dyDescent="0.3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73" t="s">
        <v>310</v>
      </c>
    </row>
    <row r="4" spans="1:19" ht="79.8" thickBot="1" x14ac:dyDescent="0.35">
      <c r="A4" s="13" t="s">
        <v>18</v>
      </c>
      <c r="B4" s="13" t="s">
        <v>19</v>
      </c>
      <c r="C4" s="14" t="s">
        <v>19</v>
      </c>
      <c r="D4" s="14" t="s">
        <v>20</v>
      </c>
      <c r="E4" s="15" t="s">
        <v>21</v>
      </c>
      <c r="F4" s="15" t="s">
        <v>22</v>
      </c>
      <c r="G4" s="16">
        <v>16280</v>
      </c>
      <c r="H4" s="16">
        <v>9300</v>
      </c>
      <c r="I4" s="17">
        <v>0</v>
      </c>
      <c r="J4" s="14">
        <v>83</v>
      </c>
      <c r="K4" s="14">
        <f>ROUND(J4*10%,0)</f>
        <v>8</v>
      </c>
      <c r="L4" s="14">
        <f>J4-K4</f>
        <v>75</v>
      </c>
      <c r="M4" s="14">
        <v>45</v>
      </c>
      <c r="N4" s="18">
        <f t="shared" ref="N4:N11" si="0">H4*M4%</f>
        <v>4185</v>
      </c>
      <c r="O4" s="18">
        <f>52%*H4</f>
        <v>4836</v>
      </c>
      <c r="P4" s="18">
        <v>4185</v>
      </c>
      <c r="Q4" s="18">
        <v>4185</v>
      </c>
      <c r="R4" s="19">
        <f>Q4/H4</f>
        <v>0.45</v>
      </c>
      <c r="S4" s="74">
        <v>4185</v>
      </c>
    </row>
    <row r="5" spans="1:19" ht="106.2" thickBot="1" x14ac:dyDescent="0.35">
      <c r="A5" s="20" t="s">
        <v>23</v>
      </c>
      <c r="B5" s="20" t="s">
        <v>24</v>
      </c>
      <c r="C5" s="21" t="s">
        <v>19</v>
      </c>
      <c r="D5" s="21" t="s">
        <v>25</v>
      </c>
      <c r="E5" s="22" t="s">
        <v>26</v>
      </c>
      <c r="F5" s="22" t="s">
        <v>27</v>
      </c>
      <c r="G5" s="23">
        <v>130980</v>
      </c>
      <c r="H5" s="23">
        <v>44980</v>
      </c>
      <c r="I5" s="24">
        <v>10000</v>
      </c>
      <c r="J5" s="21">
        <v>91</v>
      </c>
      <c r="K5" s="14">
        <f>ROUND(J5*10%,0)</f>
        <v>9</v>
      </c>
      <c r="L5" s="14">
        <f>J5-K5</f>
        <v>82</v>
      </c>
      <c r="M5" s="25">
        <v>51</v>
      </c>
      <c r="N5" s="18">
        <f t="shared" si="0"/>
        <v>22939.8</v>
      </c>
      <c r="O5" s="26">
        <f>70%*H5</f>
        <v>31485.999999999996</v>
      </c>
      <c r="P5" s="26">
        <f>N5-20%*N5</f>
        <v>18351.84</v>
      </c>
      <c r="Q5" s="26">
        <v>22939.8</v>
      </c>
      <c r="R5" s="27">
        <f t="shared" ref="R5:R68" si="1">Q5/H5</f>
        <v>0.51</v>
      </c>
      <c r="S5" s="75">
        <v>23000</v>
      </c>
    </row>
    <row r="6" spans="1:19" ht="93" thickBot="1" x14ac:dyDescent="0.35">
      <c r="A6" s="81" t="s">
        <v>28</v>
      </c>
      <c r="B6" s="28" t="s">
        <v>29</v>
      </c>
      <c r="C6" s="29" t="s">
        <v>19</v>
      </c>
      <c r="D6" s="29" t="s">
        <v>30</v>
      </c>
      <c r="E6" s="30" t="s">
        <v>31</v>
      </c>
      <c r="F6" s="30" t="s">
        <v>32</v>
      </c>
      <c r="G6" s="31">
        <v>34644</v>
      </c>
      <c r="H6" s="31">
        <v>13950</v>
      </c>
      <c r="I6" s="32">
        <v>0</v>
      </c>
      <c r="J6" s="29">
        <v>91</v>
      </c>
      <c r="K6" s="14">
        <f>ROUND(J6*10%,0)</f>
        <v>9</v>
      </c>
      <c r="L6" s="14">
        <f>J6-K6</f>
        <v>82</v>
      </c>
      <c r="M6" s="33">
        <v>51</v>
      </c>
      <c r="N6" s="18">
        <f t="shared" si="0"/>
        <v>7114.5</v>
      </c>
      <c r="O6" s="34">
        <f>70%*H6</f>
        <v>9765</v>
      </c>
      <c r="P6" s="34">
        <v>7114.5</v>
      </c>
      <c r="Q6" s="34">
        <v>7114.5</v>
      </c>
      <c r="R6" s="35">
        <f t="shared" si="1"/>
        <v>0.51</v>
      </c>
      <c r="S6" s="76">
        <v>7120</v>
      </c>
    </row>
    <row r="7" spans="1:19" ht="90" hidden="1" customHeight="1" thickBot="1" x14ac:dyDescent="0.35">
      <c r="A7" s="82"/>
      <c r="B7" s="13" t="s">
        <v>33</v>
      </c>
      <c r="C7" s="14" t="s">
        <v>24</v>
      </c>
      <c r="D7" s="14" t="s">
        <v>34</v>
      </c>
      <c r="E7" s="15" t="s">
        <v>35</v>
      </c>
      <c r="F7" s="15" t="s">
        <v>36</v>
      </c>
      <c r="G7" s="16">
        <v>3915</v>
      </c>
      <c r="H7" s="16">
        <v>1965</v>
      </c>
      <c r="I7" s="17">
        <v>800</v>
      </c>
      <c r="J7" s="14">
        <v>73</v>
      </c>
      <c r="K7" s="14">
        <f>ROUND(J7*10%,0)</f>
        <v>7</v>
      </c>
      <c r="L7" s="14">
        <f>J7-K7</f>
        <v>66</v>
      </c>
      <c r="M7" s="14">
        <v>0</v>
      </c>
      <c r="N7" s="18">
        <f t="shared" si="0"/>
        <v>0</v>
      </c>
      <c r="O7" s="18">
        <f>43%*H7</f>
        <v>844.94999999999993</v>
      </c>
      <c r="P7" s="18">
        <v>0</v>
      </c>
      <c r="Q7" s="18">
        <v>0</v>
      </c>
      <c r="R7" s="19">
        <f t="shared" si="1"/>
        <v>0</v>
      </c>
      <c r="S7" s="74">
        <v>0</v>
      </c>
    </row>
    <row r="8" spans="1:19" ht="53.4" thickBot="1" x14ac:dyDescent="0.35">
      <c r="A8" s="21" t="s">
        <v>37</v>
      </c>
      <c r="B8" s="25" t="s">
        <v>38</v>
      </c>
      <c r="C8" s="21" t="s">
        <v>19</v>
      </c>
      <c r="D8" s="21" t="s">
        <v>39</v>
      </c>
      <c r="E8" s="21" t="s">
        <v>40</v>
      </c>
      <c r="F8" s="22" t="s">
        <v>41</v>
      </c>
      <c r="G8" s="23">
        <v>74000</v>
      </c>
      <c r="H8" s="23">
        <v>30000</v>
      </c>
      <c r="I8" s="24">
        <v>16000</v>
      </c>
      <c r="J8" s="21">
        <v>78</v>
      </c>
      <c r="K8" s="14">
        <v>7</v>
      </c>
      <c r="L8" s="14">
        <f>J8-K8</f>
        <v>71</v>
      </c>
      <c r="M8" s="25">
        <v>41</v>
      </c>
      <c r="N8" s="18">
        <f t="shared" si="0"/>
        <v>12300</v>
      </c>
      <c r="O8" s="26">
        <f>48%*H8</f>
        <v>14400</v>
      </c>
      <c r="P8" s="26">
        <v>12300</v>
      </c>
      <c r="Q8" s="26">
        <v>12300</v>
      </c>
      <c r="R8" s="27">
        <f t="shared" si="1"/>
        <v>0.41</v>
      </c>
      <c r="S8" s="75">
        <v>12300</v>
      </c>
    </row>
    <row r="9" spans="1:19" ht="106.2" thickBot="1" x14ac:dyDescent="0.35">
      <c r="A9" s="79" t="s">
        <v>312</v>
      </c>
      <c r="B9" s="36" t="s">
        <v>42</v>
      </c>
      <c r="C9" s="37" t="s">
        <v>19</v>
      </c>
      <c r="D9" s="29" t="s">
        <v>43</v>
      </c>
      <c r="E9" s="30" t="s">
        <v>44</v>
      </c>
      <c r="F9" s="30" t="s">
        <v>45</v>
      </c>
      <c r="G9" s="31">
        <v>114900</v>
      </c>
      <c r="H9" s="31">
        <v>32000</v>
      </c>
      <c r="I9" s="32">
        <v>4800</v>
      </c>
      <c r="J9" s="29">
        <v>98</v>
      </c>
      <c r="K9" s="14">
        <v>10</v>
      </c>
      <c r="L9" s="14">
        <v>88</v>
      </c>
      <c r="M9" s="33">
        <v>57</v>
      </c>
      <c r="N9" s="18">
        <f t="shared" si="0"/>
        <v>18240</v>
      </c>
      <c r="O9" s="38">
        <f>91%*H9</f>
        <v>29120</v>
      </c>
      <c r="P9" s="34">
        <v>0</v>
      </c>
      <c r="Q9" s="34">
        <v>18240</v>
      </c>
      <c r="R9" s="69">
        <f t="shared" si="1"/>
        <v>0.56999999999999995</v>
      </c>
      <c r="S9" s="76">
        <v>18240</v>
      </c>
    </row>
    <row r="10" spans="1:19" ht="51.75" hidden="1" customHeight="1" thickBot="1" x14ac:dyDescent="0.35">
      <c r="A10" s="83"/>
      <c r="B10" s="39" t="s">
        <v>46</v>
      </c>
      <c r="C10" s="39" t="s">
        <v>24</v>
      </c>
      <c r="D10" s="39" t="s">
        <v>47</v>
      </c>
      <c r="E10" s="39" t="s">
        <v>48</v>
      </c>
      <c r="F10" s="40" t="s">
        <v>49</v>
      </c>
      <c r="G10" s="41">
        <v>24700</v>
      </c>
      <c r="H10" s="41">
        <v>15000</v>
      </c>
      <c r="I10" s="42">
        <v>0</v>
      </c>
      <c r="J10" s="39">
        <v>98</v>
      </c>
      <c r="K10" s="14">
        <f>ROUND(J10*10%,0)</f>
        <v>10</v>
      </c>
      <c r="L10" s="14">
        <f>J10-K10</f>
        <v>88</v>
      </c>
      <c r="M10" s="43">
        <v>57</v>
      </c>
      <c r="N10" s="18">
        <f t="shared" si="0"/>
        <v>8550</v>
      </c>
      <c r="O10" s="38">
        <f>91%*H10</f>
        <v>13650</v>
      </c>
      <c r="P10" s="38">
        <f>91%*I10</f>
        <v>0</v>
      </c>
      <c r="Q10" s="38">
        <v>0</v>
      </c>
      <c r="R10" s="44">
        <f t="shared" si="1"/>
        <v>0</v>
      </c>
      <c r="S10" s="77">
        <v>0</v>
      </c>
    </row>
    <row r="11" spans="1:19" ht="77.25" hidden="1" customHeight="1" thickBot="1" x14ac:dyDescent="0.35">
      <c r="A11" s="83"/>
      <c r="B11" s="39" t="s">
        <v>50</v>
      </c>
      <c r="C11" s="39" t="s">
        <v>29</v>
      </c>
      <c r="D11" s="39" t="s">
        <v>51</v>
      </c>
      <c r="E11" s="40" t="s">
        <v>52</v>
      </c>
      <c r="F11" s="40" t="s">
        <v>53</v>
      </c>
      <c r="G11" s="41">
        <v>116300</v>
      </c>
      <c r="H11" s="41">
        <v>31900</v>
      </c>
      <c r="I11" s="45">
        <v>0</v>
      </c>
      <c r="J11" s="39">
        <v>98</v>
      </c>
      <c r="K11" s="14">
        <f>ROUND(J11*10%,0)</f>
        <v>10</v>
      </c>
      <c r="L11" s="14">
        <f>J11-K11</f>
        <v>88</v>
      </c>
      <c r="M11" s="43">
        <v>57</v>
      </c>
      <c r="N11" s="18">
        <f t="shared" si="0"/>
        <v>18183</v>
      </c>
      <c r="O11" s="38">
        <f>91%*H11</f>
        <v>29029</v>
      </c>
      <c r="P11" s="38">
        <f>91%*I11</f>
        <v>0</v>
      </c>
      <c r="Q11" s="38">
        <v>0</v>
      </c>
      <c r="R11" s="44">
        <f t="shared" si="1"/>
        <v>0</v>
      </c>
      <c r="S11" s="77">
        <v>0</v>
      </c>
    </row>
    <row r="12" spans="1:19" ht="64.5" hidden="1" customHeight="1" thickBot="1" x14ac:dyDescent="0.35">
      <c r="A12" s="83"/>
      <c r="B12" s="39" t="s">
        <v>54</v>
      </c>
      <c r="C12" s="39" t="s">
        <v>33</v>
      </c>
      <c r="D12" s="39" t="s">
        <v>55</v>
      </c>
      <c r="E12" s="46" t="s">
        <v>56</v>
      </c>
      <c r="F12" s="46" t="s">
        <v>57</v>
      </c>
      <c r="G12" s="41">
        <v>96300</v>
      </c>
      <c r="H12" s="41">
        <v>11200</v>
      </c>
      <c r="I12" s="45">
        <v>0</v>
      </c>
      <c r="J12" s="39">
        <v>98</v>
      </c>
      <c r="K12" s="14">
        <v>0</v>
      </c>
      <c r="L12" s="14">
        <v>0</v>
      </c>
      <c r="M12" s="43">
        <v>0</v>
      </c>
      <c r="N12" s="18">
        <v>0</v>
      </c>
      <c r="O12" s="38">
        <v>0</v>
      </c>
      <c r="P12" s="38">
        <v>0</v>
      </c>
      <c r="Q12" s="38">
        <v>0</v>
      </c>
      <c r="R12" s="44">
        <f t="shared" si="1"/>
        <v>0</v>
      </c>
      <c r="S12" s="77">
        <v>0</v>
      </c>
    </row>
    <row r="13" spans="1:19" ht="39" hidden="1" customHeight="1" thickBot="1" x14ac:dyDescent="0.35">
      <c r="A13" s="80"/>
      <c r="B13" s="14" t="s">
        <v>58</v>
      </c>
      <c r="C13" s="14" t="s">
        <v>38</v>
      </c>
      <c r="D13" s="14" t="s">
        <v>59</v>
      </c>
      <c r="E13" s="47" t="s">
        <v>52</v>
      </c>
      <c r="F13" s="47" t="s">
        <v>60</v>
      </c>
      <c r="G13" s="16">
        <v>77100</v>
      </c>
      <c r="H13" s="16">
        <v>13000</v>
      </c>
      <c r="I13" s="17">
        <v>0</v>
      </c>
      <c r="J13" s="14">
        <v>98</v>
      </c>
      <c r="K13" s="14">
        <v>0</v>
      </c>
      <c r="L13" s="14">
        <v>0</v>
      </c>
      <c r="M13" s="14">
        <v>0</v>
      </c>
      <c r="N13" s="18">
        <v>0</v>
      </c>
      <c r="O13" s="18">
        <v>0</v>
      </c>
      <c r="P13" s="18">
        <v>0</v>
      </c>
      <c r="Q13" s="18">
        <v>0</v>
      </c>
      <c r="R13" s="19">
        <f t="shared" si="1"/>
        <v>0</v>
      </c>
      <c r="S13" s="74">
        <v>0</v>
      </c>
    </row>
    <row r="14" spans="1:19" ht="53.4" thickBot="1" x14ac:dyDescent="0.35">
      <c r="A14" s="21" t="s">
        <v>61</v>
      </c>
      <c r="B14" s="25" t="s">
        <v>62</v>
      </c>
      <c r="C14" s="21" t="s">
        <v>19</v>
      </c>
      <c r="D14" s="21" t="s">
        <v>63</v>
      </c>
      <c r="E14" s="48" t="s">
        <v>64</v>
      </c>
      <c r="F14" s="48" t="s">
        <v>65</v>
      </c>
      <c r="G14" s="23">
        <v>100000</v>
      </c>
      <c r="H14" s="23">
        <v>20000</v>
      </c>
      <c r="I14" s="24">
        <v>0</v>
      </c>
      <c r="J14" s="21">
        <v>95</v>
      </c>
      <c r="K14" s="14">
        <v>0</v>
      </c>
      <c r="L14" s="14">
        <v>0</v>
      </c>
      <c r="M14" s="25">
        <v>0</v>
      </c>
      <c r="N14" s="18">
        <v>0</v>
      </c>
      <c r="O14" s="26">
        <v>0</v>
      </c>
      <c r="P14" s="26">
        <v>0</v>
      </c>
      <c r="Q14" s="26">
        <v>0</v>
      </c>
      <c r="R14" s="27">
        <f t="shared" si="1"/>
        <v>0</v>
      </c>
      <c r="S14" s="75">
        <v>5000</v>
      </c>
    </row>
    <row r="15" spans="1:19" ht="79.8" thickBot="1" x14ac:dyDescent="0.35">
      <c r="A15" s="21" t="s">
        <v>66</v>
      </c>
      <c r="B15" s="21" t="s">
        <v>67</v>
      </c>
      <c r="C15" s="21" t="s">
        <v>19</v>
      </c>
      <c r="D15" s="21" t="s">
        <v>68</v>
      </c>
      <c r="E15" s="48" t="s">
        <v>69</v>
      </c>
      <c r="F15" s="48" t="s">
        <v>70</v>
      </c>
      <c r="G15" s="23">
        <v>17000</v>
      </c>
      <c r="H15" s="23">
        <v>6000</v>
      </c>
      <c r="I15" s="24">
        <v>5000</v>
      </c>
      <c r="J15" s="21">
        <v>84</v>
      </c>
      <c r="K15" s="14">
        <f>ROUND(J15*10%,0)</f>
        <v>8</v>
      </c>
      <c r="L15" s="14">
        <f t="shared" ref="L15:L68" si="2">J15-K15</f>
        <v>76</v>
      </c>
      <c r="M15" s="25">
        <v>46</v>
      </c>
      <c r="N15" s="18">
        <f t="shared" ref="N15:N68" si="3">H15*M15%</f>
        <v>2760</v>
      </c>
      <c r="O15" s="26">
        <f>53%*H15</f>
        <v>3180</v>
      </c>
      <c r="P15" s="26">
        <v>2760</v>
      </c>
      <c r="Q15" s="26">
        <v>2760</v>
      </c>
      <c r="R15" s="27">
        <f t="shared" si="1"/>
        <v>0.46</v>
      </c>
      <c r="S15" s="75">
        <v>2760</v>
      </c>
    </row>
    <row r="16" spans="1:19" ht="53.4" thickBot="1" x14ac:dyDescent="0.35">
      <c r="A16" s="21" t="s">
        <v>71</v>
      </c>
      <c r="B16" s="21" t="s">
        <v>72</v>
      </c>
      <c r="C16" s="21" t="s">
        <v>19</v>
      </c>
      <c r="D16" s="21" t="s">
        <v>73</v>
      </c>
      <c r="E16" s="48" t="s">
        <v>74</v>
      </c>
      <c r="F16" s="48" t="s">
        <v>75</v>
      </c>
      <c r="G16" s="23">
        <v>56990.879999999997</v>
      </c>
      <c r="H16" s="23">
        <v>53990.879999999997</v>
      </c>
      <c r="I16" s="24">
        <v>42000</v>
      </c>
      <c r="J16" s="21">
        <v>85</v>
      </c>
      <c r="K16" s="14">
        <f>ROUND(J16*10%,0)</f>
        <v>9</v>
      </c>
      <c r="L16" s="14">
        <f t="shared" si="2"/>
        <v>76</v>
      </c>
      <c r="M16" s="25">
        <v>46</v>
      </c>
      <c r="N16" s="18">
        <f t="shared" si="3"/>
        <v>24835.804799999998</v>
      </c>
      <c r="O16" s="26">
        <f>54%*H16</f>
        <v>29155.075199999999</v>
      </c>
      <c r="P16" s="26">
        <v>24835.8</v>
      </c>
      <c r="Q16" s="26">
        <v>40000</v>
      </c>
      <c r="R16" s="27">
        <f t="shared" si="1"/>
        <v>0.74086586475345473</v>
      </c>
      <c r="S16" s="75">
        <v>40000</v>
      </c>
    </row>
    <row r="17" spans="1:19" ht="93" thickBot="1" x14ac:dyDescent="0.35">
      <c r="A17" s="21" t="s">
        <v>76</v>
      </c>
      <c r="B17" s="21" t="s">
        <v>77</v>
      </c>
      <c r="C17" s="21" t="s">
        <v>19</v>
      </c>
      <c r="D17" s="48" t="s">
        <v>78</v>
      </c>
      <c r="E17" s="48" t="s">
        <v>79</v>
      </c>
      <c r="F17" s="48" t="s">
        <v>80</v>
      </c>
      <c r="G17" s="23">
        <v>10000</v>
      </c>
      <c r="H17" s="23">
        <v>4000</v>
      </c>
      <c r="I17" s="24">
        <v>6000</v>
      </c>
      <c r="J17" s="21">
        <v>98</v>
      </c>
      <c r="K17" s="14">
        <f>ROUND(J17*10%,0)</f>
        <v>10</v>
      </c>
      <c r="L17" s="14">
        <f t="shared" si="2"/>
        <v>88</v>
      </c>
      <c r="M17" s="25">
        <v>57</v>
      </c>
      <c r="N17" s="18">
        <f t="shared" si="3"/>
        <v>2280</v>
      </c>
      <c r="O17" s="26">
        <f>91%*H17</f>
        <v>3640</v>
      </c>
      <c r="P17" s="26">
        <v>2280</v>
      </c>
      <c r="Q17" s="26">
        <v>4000</v>
      </c>
      <c r="R17" s="27">
        <f t="shared" si="1"/>
        <v>1</v>
      </c>
      <c r="S17" s="75">
        <v>2280</v>
      </c>
    </row>
    <row r="18" spans="1:19" ht="53.4" thickBot="1" x14ac:dyDescent="0.35">
      <c r="A18" s="25" t="s">
        <v>81</v>
      </c>
      <c r="B18" s="25" t="s">
        <v>82</v>
      </c>
      <c r="C18" s="25" t="s">
        <v>19</v>
      </c>
      <c r="D18" s="25" t="s">
        <v>83</v>
      </c>
      <c r="E18" s="49" t="s">
        <v>84</v>
      </c>
      <c r="F18" s="49" t="s">
        <v>85</v>
      </c>
      <c r="G18" s="50">
        <v>135750</v>
      </c>
      <c r="H18" s="50">
        <v>56500</v>
      </c>
      <c r="I18" s="51">
        <v>10000</v>
      </c>
      <c r="J18" s="25">
        <v>92</v>
      </c>
      <c r="K18" s="14">
        <f>ROUND(J18*10%,0)</f>
        <v>9</v>
      </c>
      <c r="L18" s="14">
        <f t="shared" si="2"/>
        <v>83</v>
      </c>
      <c r="M18" s="25">
        <v>52</v>
      </c>
      <c r="N18" s="18">
        <f t="shared" si="3"/>
        <v>29380</v>
      </c>
      <c r="O18" s="26">
        <f>73%*H18</f>
        <v>41245</v>
      </c>
      <c r="P18" s="26">
        <f>N18-N18*20%</f>
        <v>23504</v>
      </c>
      <c r="Q18" s="26">
        <v>23504</v>
      </c>
      <c r="R18" s="27">
        <f t="shared" si="1"/>
        <v>0.41599999999999998</v>
      </c>
      <c r="S18" s="75">
        <v>29380</v>
      </c>
    </row>
    <row r="19" spans="1:19" ht="66.599999999999994" thickBot="1" x14ac:dyDescent="0.35">
      <c r="A19" s="21" t="s">
        <v>86</v>
      </c>
      <c r="B19" s="21" t="s">
        <v>87</v>
      </c>
      <c r="C19" s="21" t="s">
        <v>19</v>
      </c>
      <c r="D19" s="21" t="s">
        <v>88</v>
      </c>
      <c r="E19" s="22" t="s">
        <v>89</v>
      </c>
      <c r="F19" s="22" t="s">
        <v>90</v>
      </c>
      <c r="G19" s="52">
        <v>12000</v>
      </c>
      <c r="H19" s="52">
        <v>8000</v>
      </c>
      <c r="I19" s="53">
        <v>0</v>
      </c>
      <c r="J19" s="21">
        <v>63</v>
      </c>
      <c r="K19" s="14">
        <f>ROUND(J19*10%,0)</f>
        <v>6</v>
      </c>
      <c r="L19" s="14">
        <f t="shared" si="2"/>
        <v>57</v>
      </c>
      <c r="M19" s="25">
        <v>0</v>
      </c>
      <c r="N19" s="18">
        <f t="shared" si="3"/>
        <v>0</v>
      </c>
      <c r="O19" s="26">
        <v>0</v>
      </c>
      <c r="P19" s="26">
        <v>2000</v>
      </c>
      <c r="Q19" s="26">
        <v>2000</v>
      </c>
      <c r="R19" s="27">
        <f t="shared" si="1"/>
        <v>0.25</v>
      </c>
      <c r="S19" s="75">
        <v>2000</v>
      </c>
    </row>
    <row r="20" spans="1:19" ht="90" hidden="1" customHeight="1" thickBot="1" x14ac:dyDescent="0.35">
      <c r="A20" s="25" t="s">
        <v>91</v>
      </c>
      <c r="B20" s="21" t="s">
        <v>92</v>
      </c>
      <c r="C20" s="25" t="s">
        <v>19</v>
      </c>
      <c r="D20" s="25" t="s">
        <v>93</v>
      </c>
      <c r="E20" s="25" t="s">
        <v>94</v>
      </c>
      <c r="F20" s="54" t="s">
        <v>95</v>
      </c>
      <c r="G20" s="26">
        <v>16188</v>
      </c>
      <c r="H20" s="26">
        <v>13688</v>
      </c>
      <c r="I20" s="51">
        <v>0</v>
      </c>
      <c r="J20" s="25" t="s">
        <v>96</v>
      </c>
      <c r="K20" s="25"/>
      <c r="L20" s="14" t="e">
        <f t="shared" si="2"/>
        <v>#VALUE!</v>
      </c>
      <c r="M20" s="25">
        <v>0</v>
      </c>
      <c r="N20" s="18">
        <f t="shared" si="3"/>
        <v>0</v>
      </c>
      <c r="O20" s="26">
        <v>0</v>
      </c>
      <c r="P20" s="26">
        <v>0</v>
      </c>
      <c r="Q20" s="26">
        <v>0</v>
      </c>
      <c r="R20" s="27">
        <f t="shared" si="1"/>
        <v>0</v>
      </c>
      <c r="S20" s="75">
        <v>0</v>
      </c>
    </row>
    <row r="21" spans="1:19" ht="39" hidden="1" customHeight="1" thickBot="1" x14ac:dyDescent="0.35">
      <c r="A21" s="79" t="s">
        <v>97</v>
      </c>
      <c r="B21" s="36" t="s">
        <v>98</v>
      </c>
      <c r="C21" s="37" t="s">
        <v>19</v>
      </c>
      <c r="D21" s="29" t="s">
        <v>99</v>
      </c>
      <c r="E21" s="29" t="s">
        <v>100</v>
      </c>
      <c r="F21" s="30" t="s">
        <v>101</v>
      </c>
      <c r="G21" s="55">
        <v>54410</v>
      </c>
      <c r="H21" s="55">
        <v>30000</v>
      </c>
      <c r="I21" s="32">
        <v>0</v>
      </c>
      <c r="J21" s="29" t="s">
        <v>96</v>
      </c>
      <c r="K21" s="29"/>
      <c r="L21" s="14" t="e">
        <f t="shared" si="2"/>
        <v>#VALUE!</v>
      </c>
      <c r="M21" s="33">
        <v>0</v>
      </c>
      <c r="N21" s="18">
        <f t="shared" si="3"/>
        <v>0</v>
      </c>
      <c r="O21" s="34">
        <v>0</v>
      </c>
      <c r="P21" s="34">
        <v>0</v>
      </c>
      <c r="Q21" s="34">
        <v>0</v>
      </c>
      <c r="R21" s="35">
        <f t="shared" si="1"/>
        <v>0</v>
      </c>
      <c r="S21" s="76">
        <v>0</v>
      </c>
    </row>
    <row r="22" spans="1:19" ht="51.75" hidden="1" customHeight="1" thickBot="1" x14ac:dyDescent="0.35">
      <c r="A22" s="80"/>
      <c r="B22" s="14" t="s">
        <v>102</v>
      </c>
      <c r="C22" s="14" t="s">
        <v>24</v>
      </c>
      <c r="D22" s="14" t="s">
        <v>103</v>
      </c>
      <c r="E22" s="14" t="s">
        <v>104</v>
      </c>
      <c r="F22" s="15" t="s">
        <v>105</v>
      </c>
      <c r="G22" s="18">
        <v>154600</v>
      </c>
      <c r="H22" s="18">
        <v>80000</v>
      </c>
      <c r="I22" s="51">
        <v>0</v>
      </c>
      <c r="J22" s="14" t="s">
        <v>96</v>
      </c>
      <c r="K22" s="14"/>
      <c r="L22" s="14" t="e">
        <f t="shared" si="2"/>
        <v>#VALUE!</v>
      </c>
      <c r="M22" s="14">
        <v>0</v>
      </c>
      <c r="N22" s="18">
        <f t="shared" si="3"/>
        <v>0</v>
      </c>
      <c r="O22" s="18">
        <v>0</v>
      </c>
      <c r="P22" s="18">
        <v>0</v>
      </c>
      <c r="Q22" s="18">
        <v>0</v>
      </c>
      <c r="R22" s="19">
        <f t="shared" si="1"/>
        <v>0</v>
      </c>
      <c r="S22" s="74">
        <v>0</v>
      </c>
    </row>
    <row r="23" spans="1:19" ht="119.4" thickBot="1" x14ac:dyDescent="0.35">
      <c r="A23" s="21" t="s">
        <v>106</v>
      </c>
      <c r="B23" s="21" t="s">
        <v>107</v>
      </c>
      <c r="C23" s="21" t="s">
        <v>19</v>
      </c>
      <c r="D23" s="21" t="s">
        <v>108</v>
      </c>
      <c r="E23" s="21" t="s">
        <v>109</v>
      </c>
      <c r="F23" s="22" t="s">
        <v>110</v>
      </c>
      <c r="G23" s="52">
        <v>20000</v>
      </c>
      <c r="H23" s="52">
        <v>4000</v>
      </c>
      <c r="I23" s="24">
        <v>3000</v>
      </c>
      <c r="J23" s="21">
        <v>88</v>
      </c>
      <c r="K23" s="14">
        <f t="shared" ref="K23:K41" si="4">ROUND(J23*10%,0)</f>
        <v>9</v>
      </c>
      <c r="L23" s="14">
        <f t="shared" si="2"/>
        <v>79</v>
      </c>
      <c r="M23" s="25">
        <v>49</v>
      </c>
      <c r="N23" s="18">
        <f t="shared" si="3"/>
        <v>1960</v>
      </c>
      <c r="O23" s="26">
        <f>57%*H23</f>
        <v>2280</v>
      </c>
      <c r="P23" s="26">
        <v>1960</v>
      </c>
      <c r="Q23" s="26">
        <v>1960</v>
      </c>
      <c r="R23" s="27">
        <f t="shared" si="1"/>
        <v>0.49</v>
      </c>
      <c r="S23" s="75">
        <v>1960</v>
      </c>
    </row>
    <row r="24" spans="1:19" ht="40.200000000000003" thickBot="1" x14ac:dyDescent="0.35">
      <c r="A24" s="21" t="s">
        <v>311</v>
      </c>
      <c r="B24" s="25" t="s">
        <v>111</v>
      </c>
      <c r="C24" s="21" t="s">
        <v>19</v>
      </c>
      <c r="D24" s="21" t="s">
        <v>112</v>
      </c>
      <c r="E24" s="22" t="s">
        <v>113</v>
      </c>
      <c r="F24" s="22" t="s">
        <v>114</v>
      </c>
      <c r="G24" s="52">
        <v>5070.42</v>
      </c>
      <c r="H24" s="52">
        <v>5070.42</v>
      </c>
      <c r="I24" s="24">
        <v>4000</v>
      </c>
      <c r="J24" s="21">
        <v>99</v>
      </c>
      <c r="K24" s="14">
        <f t="shared" si="4"/>
        <v>10</v>
      </c>
      <c r="L24" s="14">
        <f t="shared" si="2"/>
        <v>89</v>
      </c>
      <c r="M24" s="25">
        <v>58</v>
      </c>
      <c r="N24" s="18">
        <f t="shared" si="3"/>
        <v>2940.8435999999997</v>
      </c>
      <c r="O24" s="26">
        <f>94%*H24</f>
        <v>4766.1948000000002</v>
      </c>
      <c r="P24" s="26">
        <v>2940.84</v>
      </c>
      <c r="Q24" s="26">
        <v>4000</v>
      </c>
      <c r="R24" s="27">
        <f t="shared" si="1"/>
        <v>0.78888928333353059</v>
      </c>
      <c r="S24" s="75">
        <v>2950</v>
      </c>
    </row>
    <row r="25" spans="1:19" ht="106.2" thickBot="1" x14ac:dyDescent="0.35">
      <c r="A25" s="79" t="s">
        <v>115</v>
      </c>
      <c r="B25" s="36" t="s">
        <v>116</v>
      </c>
      <c r="C25" s="36" t="s">
        <v>19</v>
      </c>
      <c r="D25" s="36" t="s">
        <v>117</v>
      </c>
      <c r="E25" s="36" t="s">
        <v>118</v>
      </c>
      <c r="F25" s="56" t="s">
        <v>119</v>
      </c>
      <c r="G25" s="57">
        <v>87800</v>
      </c>
      <c r="H25" s="58">
        <v>23500</v>
      </c>
      <c r="I25" s="53">
        <v>10000</v>
      </c>
      <c r="J25" s="36">
        <v>93</v>
      </c>
      <c r="K25" s="14">
        <f t="shared" si="4"/>
        <v>9</v>
      </c>
      <c r="L25" s="14">
        <f t="shared" si="2"/>
        <v>84</v>
      </c>
      <c r="M25" s="33">
        <v>53</v>
      </c>
      <c r="N25" s="18">
        <f t="shared" si="3"/>
        <v>12455</v>
      </c>
      <c r="O25" s="34">
        <f>76%*H25</f>
        <v>17860</v>
      </c>
      <c r="P25" s="34">
        <v>12445</v>
      </c>
      <c r="Q25" s="34">
        <v>12445</v>
      </c>
      <c r="R25" s="35">
        <f t="shared" si="1"/>
        <v>0.52957446808510633</v>
      </c>
      <c r="S25" s="76">
        <v>12445</v>
      </c>
    </row>
    <row r="26" spans="1:19" ht="64.5" hidden="1" customHeight="1" thickBot="1" x14ac:dyDescent="0.35">
      <c r="A26" s="83"/>
      <c r="B26" s="39" t="s">
        <v>120</v>
      </c>
      <c r="C26" s="39" t="s">
        <v>24</v>
      </c>
      <c r="D26" s="39" t="s">
        <v>121</v>
      </c>
      <c r="E26" s="39" t="s">
        <v>122</v>
      </c>
      <c r="F26" s="40" t="s">
        <v>123</v>
      </c>
      <c r="G26" s="41">
        <v>12000</v>
      </c>
      <c r="H26" s="41">
        <v>12000</v>
      </c>
      <c r="I26" s="45">
        <v>2000</v>
      </c>
      <c r="J26" s="39">
        <v>58</v>
      </c>
      <c r="K26" s="14">
        <f t="shared" si="4"/>
        <v>6</v>
      </c>
      <c r="L26" s="14">
        <f t="shared" si="2"/>
        <v>52</v>
      </c>
      <c r="M26" s="43">
        <v>0</v>
      </c>
      <c r="N26" s="18">
        <f t="shared" si="3"/>
        <v>0</v>
      </c>
      <c r="O26" s="38">
        <v>0</v>
      </c>
      <c r="P26" s="38">
        <v>0</v>
      </c>
      <c r="Q26" s="38">
        <v>0</v>
      </c>
      <c r="R26" s="44">
        <f t="shared" si="1"/>
        <v>0</v>
      </c>
      <c r="S26" s="77">
        <v>0</v>
      </c>
    </row>
    <row r="27" spans="1:19" ht="64.5" hidden="1" customHeight="1" thickBot="1" x14ac:dyDescent="0.35">
      <c r="A27" s="80"/>
      <c r="B27" s="14" t="s">
        <v>124</v>
      </c>
      <c r="C27" s="14" t="s">
        <v>29</v>
      </c>
      <c r="D27" s="14" t="s">
        <v>125</v>
      </c>
      <c r="E27" s="14" t="s">
        <v>126</v>
      </c>
      <c r="F27" s="14" t="s">
        <v>127</v>
      </c>
      <c r="G27" s="16">
        <v>37500</v>
      </c>
      <c r="H27" s="16">
        <v>21000</v>
      </c>
      <c r="I27" s="17">
        <v>4000</v>
      </c>
      <c r="J27" s="14">
        <v>66</v>
      </c>
      <c r="K27" s="14">
        <f t="shared" si="4"/>
        <v>7</v>
      </c>
      <c r="L27" s="14">
        <f t="shared" si="2"/>
        <v>59</v>
      </c>
      <c r="M27" s="14">
        <v>0</v>
      </c>
      <c r="N27" s="18">
        <f t="shared" si="3"/>
        <v>0</v>
      </c>
      <c r="O27" s="18">
        <v>0</v>
      </c>
      <c r="P27" s="18">
        <v>0</v>
      </c>
      <c r="Q27" s="18">
        <v>0</v>
      </c>
      <c r="R27" s="19">
        <f t="shared" si="1"/>
        <v>0</v>
      </c>
      <c r="S27" s="74">
        <v>0</v>
      </c>
    </row>
    <row r="28" spans="1:19" ht="93" thickBot="1" x14ac:dyDescent="0.35">
      <c r="A28" s="21" t="s">
        <v>128</v>
      </c>
      <c r="B28" s="25" t="s">
        <v>129</v>
      </c>
      <c r="C28" s="21" t="s">
        <v>19</v>
      </c>
      <c r="D28" s="21" t="s">
        <v>130</v>
      </c>
      <c r="E28" s="21" t="s">
        <v>131</v>
      </c>
      <c r="F28" s="21" t="s">
        <v>132</v>
      </c>
      <c r="G28" s="23">
        <v>17082</v>
      </c>
      <c r="H28" s="23">
        <v>14632</v>
      </c>
      <c r="I28" s="24">
        <v>1500</v>
      </c>
      <c r="J28" s="21">
        <v>93</v>
      </c>
      <c r="K28" s="14">
        <f t="shared" si="4"/>
        <v>9</v>
      </c>
      <c r="L28" s="14">
        <f t="shared" si="2"/>
        <v>84</v>
      </c>
      <c r="M28" s="25">
        <v>53</v>
      </c>
      <c r="N28" s="18">
        <f t="shared" si="3"/>
        <v>7754.96</v>
      </c>
      <c r="O28" s="26">
        <f>76%*H28</f>
        <v>11120.32</v>
      </c>
      <c r="P28" s="26">
        <f>N28-N28*20%</f>
        <v>6203.9679999999998</v>
      </c>
      <c r="Q28" s="26">
        <f>O28-O28*20%</f>
        <v>8896.2559999999994</v>
      </c>
      <c r="R28" s="27">
        <f t="shared" si="1"/>
        <v>0.60799999999999998</v>
      </c>
      <c r="S28" s="75">
        <v>7760</v>
      </c>
    </row>
    <row r="29" spans="1:19" ht="106.2" thickBot="1" x14ac:dyDescent="0.35">
      <c r="A29" s="21" t="s">
        <v>133</v>
      </c>
      <c r="B29" s="25" t="s">
        <v>134</v>
      </c>
      <c r="C29" s="21" t="s">
        <v>19</v>
      </c>
      <c r="D29" s="21" t="s">
        <v>135</v>
      </c>
      <c r="E29" s="21" t="s">
        <v>136</v>
      </c>
      <c r="F29" s="22" t="s">
        <v>137</v>
      </c>
      <c r="G29" s="23">
        <v>14000</v>
      </c>
      <c r="H29" s="23">
        <v>10000</v>
      </c>
      <c r="I29" s="24">
        <v>2500</v>
      </c>
      <c r="J29" s="21">
        <v>89</v>
      </c>
      <c r="K29" s="14">
        <f t="shared" si="4"/>
        <v>9</v>
      </c>
      <c r="L29" s="14">
        <f t="shared" si="2"/>
        <v>80</v>
      </c>
      <c r="M29" s="25">
        <v>50</v>
      </c>
      <c r="N29" s="18">
        <f t="shared" si="3"/>
        <v>5000</v>
      </c>
      <c r="O29" s="26">
        <f>58%*H29</f>
        <v>5800</v>
      </c>
      <c r="P29" s="26">
        <v>5000</v>
      </c>
      <c r="Q29" s="26">
        <v>5000</v>
      </c>
      <c r="R29" s="27">
        <f t="shared" si="1"/>
        <v>0.5</v>
      </c>
      <c r="S29" s="75">
        <v>5000</v>
      </c>
    </row>
    <row r="30" spans="1:19" ht="132.6" thickBot="1" x14ac:dyDescent="0.35">
      <c r="A30" s="59" t="s">
        <v>138</v>
      </c>
      <c r="B30" s="25" t="s">
        <v>139</v>
      </c>
      <c r="C30" s="60" t="s">
        <v>19</v>
      </c>
      <c r="D30" s="21" t="s">
        <v>140</v>
      </c>
      <c r="E30" s="21" t="s">
        <v>141</v>
      </c>
      <c r="F30" s="22" t="s">
        <v>142</v>
      </c>
      <c r="G30" s="23">
        <v>35000</v>
      </c>
      <c r="H30" s="23">
        <v>35000</v>
      </c>
      <c r="I30" s="24">
        <v>20000</v>
      </c>
      <c r="J30" s="21">
        <v>85</v>
      </c>
      <c r="K30" s="14">
        <f t="shared" si="4"/>
        <v>9</v>
      </c>
      <c r="L30" s="14">
        <f t="shared" si="2"/>
        <v>76</v>
      </c>
      <c r="M30" s="25">
        <v>46</v>
      </c>
      <c r="N30" s="18">
        <f t="shared" si="3"/>
        <v>16100</v>
      </c>
      <c r="O30" s="26">
        <f>54%*H30</f>
        <v>18900</v>
      </c>
      <c r="P30" s="26">
        <v>20000</v>
      </c>
      <c r="Q30" s="26">
        <v>20000</v>
      </c>
      <c r="R30" s="27">
        <f t="shared" si="1"/>
        <v>0.5714285714285714</v>
      </c>
      <c r="S30" s="75">
        <v>20000</v>
      </c>
    </row>
    <row r="31" spans="1:19" ht="27" thickBot="1" x14ac:dyDescent="0.35">
      <c r="A31" s="59" t="s">
        <v>143</v>
      </c>
      <c r="B31" s="25" t="s">
        <v>144</v>
      </c>
      <c r="C31" s="60" t="s">
        <v>19</v>
      </c>
      <c r="D31" s="21" t="s">
        <v>145</v>
      </c>
      <c r="E31" s="21" t="s">
        <v>146</v>
      </c>
      <c r="F31" s="22" t="s">
        <v>147</v>
      </c>
      <c r="G31" s="52">
        <v>80000</v>
      </c>
      <c r="H31" s="52">
        <v>20000</v>
      </c>
      <c r="I31" s="24">
        <v>5000</v>
      </c>
      <c r="J31" s="21">
        <v>95</v>
      </c>
      <c r="K31" s="14">
        <f t="shared" si="4"/>
        <v>10</v>
      </c>
      <c r="L31" s="14">
        <f t="shared" si="2"/>
        <v>85</v>
      </c>
      <c r="M31" s="25">
        <v>54</v>
      </c>
      <c r="N31" s="18">
        <f t="shared" si="3"/>
        <v>10800</v>
      </c>
      <c r="O31" s="26">
        <f>82%*H31</f>
        <v>16400</v>
      </c>
      <c r="P31" s="26">
        <v>10800</v>
      </c>
      <c r="Q31" s="26">
        <v>10800</v>
      </c>
      <c r="R31" s="27">
        <f t="shared" si="1"/>
        <v>0.54</v>
      </c>
      <c r="S31" s="75">
        <v>10800</v>
      </c>
    </row>
    <row r="32" spans="1:19" ht="79.8" thickBot="1" x14ac:dyDescent="0.35">
      <c r="A32" s="21" t="s">
        <v>148</v>
      </c>
      <c r="B32" s="25" t="s">
        <v>149</v>
      </c>
      <c r="C32" s="21" t="s">
        <v>19</v>
      </c>
      <c r="D32" s="21" t="s">
        <v>150</v>
      </c>
      <c r="E32" s="21" t="s">
        <v>151</v>
      </c>
      <c r="F32" s="22" t="s">
        <v>152</v>
      </c>
      <c r="G32" s="23">
        <v>29000</v>
      </c>
      <c r="H32" s="23">
        <v>25000</v>
      </c>
      <c r="I32" s="24">
        <v>22000</v>
      </c>
      <c r="J32" s="21">
        <v>87</v>
      </c>
      <c r="K32" s="14">
        <f t="shared" si="4"/>
        <v>9</v>
      </c>
      <c r="L32" s="14">
        <f t="shared" si="2"/>
        <v>78</v>
      </c>
      <c r="M32" s="25">
        <v>48</v>
      </c>
      <c r="N32" s="18">
        <f t="shared" si="3"/>
        <v>12000</v>
      </c>
      <c r="O32" s="26">
        <f>56%*H32</f>
        <v>14000.000000000002</v>
      </c>
      <c r="P32" s="26">
        <v>12000</v>
      </c>
      <c r="Q32" s="26">
        <v>12000</v>
      </c>
      <c r="R32" s="27">
        <f t="shared" si="1"/>
        <v>0.48</v>
      </c>
      <c r="S32" s="75">
        <v>12000</v>
      </c>
    </row>
    <row r="33" spans="1:19" ht="66.599999999999994" thickBot="1" x14ac:dyDescent="0.35">
      <c r="A33" s="83" t="s">
        <v>153</v>
      </c>
      <c r="B33" s="36" t="s">
        <v>154</v>
      </c>
      <c r="C33" s="36" t="s">
        <v>19</v>
      </c>
      <c r="D33" s="36" t="s">
        <v>155</v>
      </c>
      <c r="E33" s="36" t="s">
        <v>156</v>
      </c>
      <c r="F33" s="56" t="s">
        <v>157</v>
      </c>
      <c r="G33" s="57">
        <v>160533.03</v>
      </c>
      <c r="H33" s="57">
        <v>155033.03</v>
      </c>
      <c r="I33" s="53">
        <v>27000</v>
      </c>
      <c r="J33" s="36">
        <v>86</v>
      </c>
      <c r="K33" s="14">
        <f t="shared" si="4"/>
        <v>9</v>
      </c>
      <c r="L33" s="14">
        <f t="shared" si="2"/>
        <v>77</v>
      </c>
      <c r="M33" s="33">
        <v>47</v>
      </c>
      <c r="N33" s="18">
        <f t="shared" si="3"/>
        <v>72865.524099999995</v>
      </c>
      <c r="O33" s="34">
        <f>55%*H33</f>
        <v>85268.166500000007</v>
      </c>
      <c r="P33" s="34">
        <v>20000</v>
      </c>
      <c r="Q33" s="34">
        <v>20000</v>
      </c>
      <c r="R33" s="35">
        <f t="shared" si="1"/>
        <v>0.12900476756469251</v>
      </c>
      <c r="S33" s="76">
        <v>20000</v>
      </c>
    </row>
    <row r="34" spans="1:19" ht="53.4" thickBot="1" x14ac:dyDescent="0.35">
      <c r="A34" s="83"/>
      <c r="B34" s="39" t="s">
        <v>158</v>
      </c>
      <c r="C34" s="39" t="s">
        <v>24</v>
      </c>
      <c r="D34" s="39" t="s">
        <v>159</v>
      </c>
      <c r="E34" s="39" t="s">
        <v>160</v>
      </c>
      <c r="F34" s="40" t="s">
        <v>161</v>
      </c>
      <c r="G34" s="41">
        <v>96000</v>
      </c>
      <c r="H34" s="41">
        <v>50000</v>
      </c>
      <c r="I34" s="45">
        <v>10000</v>
      </c>
      <c r="J34" s="39">
        <v>97</v>
      </c>
      <c r="K34" s="14">
        <f t="shared" si="4"/>
        <v>10</v>
      </c>
      <c r="L34" s="14">
        <f t="shared" si="2"/>
        <v>87</v>
      </c>
      <c r="M34" s="43">
        <v>56</v>
      </c>
      <c r="N34" s="18">
        <f t="shared" si="3"/>
        <v>28000.000000000004</v>
      </c>
      <c r="O34" s="38">
        <f>88%*H34</f>
        <v>44000</v>
      </c>
      <c r="P34" s="38">
        <f>N34-N34*20%</f>
        <v>22400.000000000004</v>
      </c>
      <c r="Q34" s="38">
        <v>18000</v>
      </c>
      <c r="R34" s="44">
        <f t="shared" si="1"/>
        <v>0.36</v>
      </c>
      <c r="S34" s="77">
        <v>18000</v>
      </c>
    </row>
    <row r="35" spans="1:19" ht="66.599999999999994" thickBot="1" x14ac:dyDescent="0.35">
      <c r="A35" s="83"/>
      <c r="B35" s="39" t="s">
        <v>162</v>
      </c>
      <c r="C35" s="39" t="s">
        <v>29</v>
      </c>
      <c r="D35" s="39" t="s">
        <v>163</v>
      </c>
      <c r="E35" s="39" t="s">
        <v>164</v>
      </c>
      <c r="F35" s="40" t="s">
        <v>165</v>
      </c>
      <c r="G35" s="41">
        <v>12000</v>
      </c>
      <c r="H35" s="41">
        <v>4000</v>
      </c>
      <c r="I35" s="45">
        <v>3000</v>
      </c>
      <c r="J35" s="39">
        <v>90</v>
      </c>
      <c r="K35" s="14">
        <f t="shared" si="4"/>
        <v>9</v>
      </c>
      <c r="L35" s="14">
        <f t="shared" si="2"/>
        <v>81</v>
      </c>
      <c r="M35" s="43">
        <v>50</v>
      </c>
      <c r="N35" s="18">
        <f t="shared" si="3"/>
        <v>2000</v>
      </c>
      <c r="O35" s="38">
        <f>59%*H35</f>
        <v>2360</v>
      </c>
      <c r="P35" s="38">
        <v>2000</v>
      </c>
      <c r="Q35" s="38">
        <v>2000</v>
      </c>
      <c r="R35" s="70">
        <f t="shared" si="1"/>
        <v>0.5</v>
      </c>
      <c r="S35" s="77">
        <v>2000</v>
      </c>
    </row>
    <row r="36" spans="1:19" ht="90" hidden="1" customHeight="1" thickBot="1" x14ac:dyDescent="0.35">
      <c r="A36" s="80"/>
      <c r="B36" s="14" t="s">
        <v>166</v>
      </c>
      <c r="C36" s="14" t="s">
        <v>33</v>
      </c>
      <c r="D36" s="14" t="s">
        <v>167</v>
      </c>
      <c r="E36" s="14" t="s">
        <v>168</v>
      </c>
      <c r="F36" s="15" t="s">
        <v>169</v>
      </c>
      <c r="G36" s="16">
        <v>13000</v>
      </c>
      <c r="H36" s="16">
        <v>9000</v>
      </c>
      <c r="I36" s="17">
        <v>0</v>
      </c>
      <c r="J36" s="14">
        <v>97</v>
      </c>
      <c r="K36" s="14">
        <f t="shared" si="4"/>
        <v>10</v>
      </c>
      <c r="L36" s="14">
        <f t="shared" si="2"/>
        <v>87</v>
      </c>
      <c r="M36" s="14">
        <v>56</v>
      </c>
      <c r="N36" s="18">
        <f t="shared" si="3"/>
        <v>5040.0000000000009</v>
      </c>
      <c r="O36" s="18">
        <f>88%*H36</f>
        <v>7920</v>
      </c>
      <c r="P36" s="18">
        <f>88%*I36</f>
        <v>0</v>
      </c>
      <c r="Q36" s="18">
        <v>0</v>
      </c>
      <c r="R36" s="19">
        <f t="shared" si="1"/>
        <v>0</v>
      </c>
      <c r="S36" s="74">
        <v>0</v>
      </c>
    </row>
    <row r="37" spans="1:19" ht="119.4" thickBot="1" x14ac:dyDescent="0.35">
      <c r="A37" s="79" t="s">
        <v>170</v>
      </c>
      <c r="B37" s="36" t="s">
        <v>171</v>
      </c>
      <c r="C37" s="29" t="s">
        <v>19</v>
      </c>
      <c r="D37" s="29" t="s">
        <v>172</v>
      </c>
      <c r="E37" s="29" t="s">
        <v>173</v>
      </c>
      <c r="F37" s="30" t="s">
        <v>174</v>
      </c>
      <c r="G37" s="31">
        <v>51160</v>
      </c>
      <c r="H37" s="31">
        <v>26700</v>
      </c>
      <c r="I37" s="32">
        <v>15000</v>
      </c>
      <c r="J37" s="29">
        <v>96</v>
      </c>
      <c r="K37" s="14">
        <f t="shared" si="4"/>
        <v>10</v>
      </c>
      <c r="L37" s="14">
        <f t="shared" si="2"/>
        <v>86</v>
      </c>
      <c r="M37" s="33">
        <v>55</v>
      </c>
      <c r="N37" s="18">
        <f t="shared" si="3"/>
        <v>14685.000000000002</v>
      </c>
      <c r="O37" s="34">
        <f>85%*H37</f>
        <v>22695</v>
      </c>
      <c r="P37" s="34">
        <v>14685</v>
      </c>
      <c r="Q37" s="34">
        <v>15000</v>
      </c>
      <c r="R37" s="35">
        <f t="shared" si="1"/>
        <v>0.5617977528089888</v>
      </c>
      <c r="S37" s="76">
        <v>15000</v>
      </c>
    </row>
    <row r="38" spans="1:19" ht="106.2" thickBot="1" x14ac:dyDescent="0.35">
      <c r="A38" s="80"/>
      <c r="B38" s="14" t="s">
        <v>175</v>
      </c>
      <c r="C38" s="14" t="s">
        <v>24</v>
      </c>
      <c r="D38" s="14" t="s">
        <v>176</v>
      </c>
      <c r="E38" s="14" t="s">
        <v>177</v>
      </c>
      <c r="F38" s="15" t="s">
        <v>178</v>
      </c>
      <c r="G38" s="16">
        <v>33556</v>
      </c>
      <c r="H38" s="16">
        <v>17695</v>
      </c>
      <c r="I38" s="17">
        <v>8000</v>
      </c>
      <c r="J38" s="14">
        <v>96</v>
      </c>
      <c r="K38" s="14">
        <f t="shared" si="4"/>
        <v>10</v>
      </c>
      <c r="L38" s="14">
        <f t="shared" si="2"/>
        <v>86</v>
      </c>
      <c r="M38" s="14">
        <v>55</v>
      </c>
      <c r="N38" s="18">
        <f t="shared" si="3"/>
        <v>9732.25</v>
      </c>
      <c r="O38" s="18">
        <f>85%*H38</f>
        <v>15040.75</v>
      </c>
      <c r="P38" s="18">
        <v>9732.25</v>
      </c>
      <c r="Q38" s="18">
        <v>9732.25</v>
      </c>
      <c r="R38" s="19">
        <f t="shared" si="1"/>
        <v>0.55000000000000004</v>
      </c>
      <c r="S38" s="74">
        <v>9740</v>
      </c>
    </row>
    <row r="39" spans="1:19" ht="119.4" thickBot="1" x14ac:dyDescent="0.35">
      <c r="A39" s="21" t="s">
        <v>179</v>
      </c>
      <c r="B39" s="25" t="s">
        <v>180</v>
      </c>
      <c r="C39" s="21" t="s">
        <v>19</v>
      </c>
      <c r="D39" s="21" t="s">
        <v>181</v>
      </c>
      <c r="E39" s="21" t="s">
        <v>182</v>
      </c>
      <c r="F39" s="22" t="s">
        <v>183</v>
      </c>
      <c r="G39" s="23">
        <v>10000</v>
      </c>
      <c r="H39" s="23">
        <v>8000</v>
      </c>
      <c r="I39" s="24">
        <v>0</v>
      </c>
      <c r="J39" s="21">
        <v>91</v>
      </c>
      <c r="K39" s="14">
        <f t="shared" si="4"/>
        <v>9</v>
      </c>
      <c r="L39" s="14">
        <f t="shared" si="2"/>
        <v>82</v>
      </c>
      <c r="M39" s="25">
        <v>51</v>
      </c>
      <c r="N39" s="18">
        <f t="shared" si="3"/>
        <v>4080</v>
      </c>
      <c r="O39" s="26">
        <f>70%*H39</f>
        <v>5600</v>
      </c>
      <c r="P39" s="26">
        <v>4080</v>
      </c>
      <c r="Q39" s="26">
        <v>4080</v>
      </c>
      <c r="R39" s="27">
        <f t="shared" si="1"/>
        <v>0.51</v>
      </c>
      <c r="S39" s="75">
        <v>4080</v>
      </c>
    </row>
    <row r="40" spans="1:19" ht="51.75" hidden="1" customHeight="1" thickBot="1" x14ac:dyDescent="0.35">
      <c r="A40" s="79" t="s">
        <v>184</v>
      </c>
      <c r="B40" s="36" t="s">
        <v>185</v>
      </c>
      <c r="C40" s="29" t="s">
        <v>19</v>
      </c>
      <c r="D40" s="29" t="s">
        <v>186</v>
      </c>
      <c r="E40" s="29" t="s">
        <v>187</v>
      </c>
      <c r="F40" s="30" t="s">
        <v>188</v>
      </c>
      <c r="G40" s="31">
        <v>15000</v>
      </c>
      <c r="H40" s="31">
        <v>5000</v>
      </c>
      <c r="I40" s="32">
        <v>0</v>
      </c>
      <c r="J40" s="29">
        <v>43</v>
      </c>
      <c r="K40" s="14">
        <f t="shared" si="4"/>
        <v>4</v>
      </c>
      <c r="L40" s="14">
        <f t="shared" si="2"/>
        <v>39</v>
      </c>
      <c r="M40" s="33">
        <v>0</v>
      </c>
      <c r="N40" s="18">
        <f t="shared" si="3"/>
        <v>0</v>
      </c>
      <c r="O40" s="34">
        <v>0</v>
      </c>
      <c r="P40" s="34">
        <v>0</v>
      </c>
      <c r="Q40" s="34">
        <v>0</v>
      </c>
      <c r="R40" s="35">
        <f t="shared" si="1"/>
        <v>0</v>
      </c>
      <c r="S40" s="76">
        <v>0</v>
      </c>
    </row>
    <row r="41" spans="1:19" ht="26.25" hidden="1" customHeight="1" thickBot="1" x14ac:dyDescent="0.35">
      <c r="A41" s="80"/>
      <c r="B41" s="14" t="s">
        <v>189</v>
      </c>
      <c r="C41" s="14" t="s">
        <v>24</v>
      </c>
      <c r="D41" s="14" t="s">
        <v>190</v>
      </c>
      <c r="E41" s="14" t="s">
        <v>187</v>
      </c>
      <c r="F41" s="15" t="s">
        <v>191</v>
      </c>
      <c r="G41" s="16">
        <v>15000</v>
      </c>
      <c r="H41" s="16">
        <v>5000</v>
      </c>
      <c r="I41" s="17">
        <v>0</v>
      </c>
      <c r="J41" s="14">
        <v>43</v>
      </c>
      <c r="K41" s="14">
        <f t="shared" si="4"/>
        <v>4</v>
      </c>
      <c r="L41" s="14">
        <f t="shared" si="2"/>
        <v>39</v>
      </c>
      <c r="M41" s="14">
        <v>0</v>
      </c>
      <c r="N41" s="18">
        <f t="shared" si="3"/>
        <v>0</v>
      </c>
      <c r="O41" s="18">
        <v>0</v>
      </c>
      <c r="P41" s="18">
        <v>0</v>
      </c>
      <c r="Q41" s="18">
        <v>0</v>
      </c>
      <c r="R41" s="19">
        <f t="shared" si="1"/>
        <v>0</v>
      </c>
      <c r="S41" s="74">
        <v>0</v>
      </c>
    </row>
    <row r="42" spans="1:19" ht="53.4" thickBot="1" x14ac:dyDescent="0.35">
      <c r="A42" s="79" t="s">
        <v>192</v>
      </c>
      <c r="B42" s="36" t="s">
        <v>193</v>
      </c>
      <c r="C42" s="29" t="s">
        <v>19</v>
      </c>
      <c r="D42" s="29" t="s">
        <v>194</v>
      </c>
      <c r="E42" s="29" t="s">
        <v>195</v>
      </c>
      <c r="F42" s="30" t="s">
        <v>196</v>
      </c>
      <c r="G42" s="31">
        <v>10897.5</v>
      </c>
      <c r="H42" s="31">
        <v>4500</v>
      </c>
      <c r="I42" s="32">
        <v>0</v>
      </c>
      <c r="J42" s="29"/>
      <c r="K42" s="29"/>
      <c r="L42" s="14">
        <f t="shared" si="2"/>
        <v>0</v>
      </c>
      <c r="M42" s="33">
        <v>0</v>
      </c>
      <c r="N42" s="18">
        <f t="shared" si="3"/>
        <v>0</v>
      </c>
      <c r="O42" s="34">
        <v>0</v>
      </c>
      <c r="P42" s="34">
        <v>2000</v>
      </c>
      <c r="Q42" s="34">
        <v>2000</v>
      </c>
      <c r="R42" s="35">
        <f t="shared" si="1"/>
        <v>0.44444444444444442</v>
      </c>
      <c r="S42" s="76">
        <v>2000</v>
      </c>
    </row>
    <row r="43" spans="1:19" ht="90" hidden="1" customHeight="1" thickBot="1" x14ac:dyDescent="0.35">
      <c r="A43" s="80"/>
      <c r="B43" s="14" t="s">
        <v>197</v>
      </c>
      <c r="C43" s="14" t="s">
        <v>24</v>
      </c>
      <c r="D43" s="14" t="s">
        <v>198</v>
      </c>
      <c r="E43" s="14" t="s">
        <v>199</v>
      </c>
      <c r="F43" s="15" t="s">
        <v>200</v>
      </c>
      <c r="G43" s="16">
        <v>15256</v>
      </c>
      <c r="H43" s="16">
        <v>5500</v>
      </c>
      <c r="I43" s="17">
        <v>0</v>
      </c>
      <c r="J43" s="14" t="s">
        <v>96</v>
      </c>
      <c r="K43" s="14"/>
      <c r="L43" s="14" t="e">
        <f t="shared" si="2"/>
        <v>#VALUE!</v>
      </c>
      <c r="M43" s="14">
        <v>0</v>
      </c>
      <c r="N43" s="18">
        <f t="shared" si="3"/>
        <v>0</v>
      </c>
      <c r="O43" s="18">
        <v>0</v>
      </c>
      <c r="P43" s="18">
        <v>0</v>
      </c>
      <c r="Q43" s="18">
        <v>0</v>
      </c>
      <c r="R43" s="19">
        <f t="shared" si="1"/>
        <v>0</v>
      </c>
      <c r="S43" s="74">
        <v>0</v>
      </c>
    </row>
    <row r="44" spans="1:19" ht="106.2" thickBot="1" x14ac:dyDescent="0.35">
      <c r="A44" s="21" t="s">
        <v>201</v>
      </c>
      <c r="B44" s="25" t="s">
        <v>202</v>
      </c>
      <c r="C44" s="21" t="s">
        <v>19</v>
      </c>
      <c r="D44" s="21" t="s">
        <v>155</v>
      </c>
      <c r="E44" s="21" t="s">
        <v>203</v>
      </c>
      <c r="F44" s="22" t="s">
        <v>204</v>
      </c>
      <c r="G44" s="23">
        <v>163850</v>
      </c>
      <c r="H44" s="23">
        <v>82600</v>
      </c>
      <c r="I44" s="24">
        <v>20000</v>
      </c>
      <c r="J44" s="21">
        <v>98</v>
      </c>
      <c r="K44" s="14">
        <f t="shared" ref="K44:K55" si="5">ROUND(J44*10%,0)</f>
        <v>10</v>
      </c>
      <c r="L44" s="14">
        <f t="shared" si="2"/>
        <v>88</v>
      </c>
      <c r="M44" s="25">
        <v>57</v>
      </c>
      <c r="N44" s="18">
        <f t="shared" si="3"/>
        <v>47081.999999999993</v>
      </c>
      <c r="O44" s="26">
        <f>91%*H44</f>
        <v>75166</v>
      </c>
      <c r="P44" s="26">
        <v>20000</v>
      </c>
      <c r="Q44" s="26">
        <v>20000</v>
      </c>
      <c r="R44" s="27">
        <f t="shared" si="1"/>
        <v>0.24213075060532688</v>
      </c>
      <c r="S44" s="75">
        <v>20000</v>
      </c>
    </row>
    <row r="45" spans="1:19" ht="119.4" thickBot="1" x14ac:dyDescent="0.35">
      <c r="A45" s="79" t="s">
        <v>205</v>
      </c>
      <c r="B45" s="36" t="s">
        <v>206</v>
      </c>
      <c r="C45" s="29" t="s">
        <v>19</v>
      </c>
      <c r="D45" s="29" t="s">
        <v>207</v>
      </c>
      <c r="E45" s="29" t="s">
        <v>208</v>
      </c>
      <c r="F45" s="30" t="s">
        <v>209</v>
      </c>
      <c r="G45" s="31">
        <v>35720</v>
      </c>
      <c r="H45" s="31">
        <v>27570</v>
      </c>
      <c r="I45" s="32">
        <v>18000</v>
      </c>
      <c r="J45" s="29">
        <v>92</v>
      </c>
      <c r="K45" s="14">
        <f t="shared" si="5"/>
        <v>9</v>
      </c>
      <c r="L45" s="14">
        <f t="shared" si="2"/>
        <v>83</v>
      </c>
      <c r="M45" s="33">
        <v>52</v>
      </c>
      <c r="N45" s="18">
        <f t="shared" si="3"/>
        <v>14336.4</v>
      </c>
      <c r="O45" s="34">
        <f>73%*H45</f>
        <v>20126.099999999999</v>
      </c>
      <c r="P45" s="34">
        <v>14336.4</v>
      </c>
      <c r="Q45" s="34">
        <v>14336.4</v>
      </c>
      <c r="R45" s="35">
        <f t="shared" si="1"/>
        <v>0.52</v>
      </c>
      <c r="S45" s="76">
        <v>14340</v>
      </c>
    </row>
    <row r="46" spans="1:19" ht="145.80000000000001" thickBot="1" x14ac:dyDescent="0.35">
      <c r="A46" s="80"/>
      <c r="B46" s="39" t="s">
        <v>210</v>
      </c>
      <c r="C46" s="14" t="s">
        <v>24</v>
      </c>
      <c r="D46" s="14" t="s">
        <v>211</v>
      </c>
      <c r="E46" s="14" t="s">
        <v>212</v>
      </c>
      <c r="F46" s="15" t="s">
        <v>213</v>
      </c>
      <c r="G46" s="16">
        <v>52630</v>
      </c>
      <c r="H46" s="16">
        <v>41420</v>
      </c>
      <c r="I46" s="17">
        <v>0</v>
      </c>
      <c r="J46" s="14">
        <v>92</v>
      </c>
      <c r="K46" s="14">
        <f t="shared" si="5"/>
        <v>9</v>
      </c>
      <c r="L46" s="14">
        <f t="shared" si="2"/>
        <v>83</v>
      </c>
      <c r="M46" s="14">
        <v>52</v>
      </c>
      <c r="N46" s="18">
        <f t="shared" si="3"/>
        <v>21538.400000000001</v>
      </c>
      <c r="O46" s="18">
        <f>73%*H46</f>
        <v>30236.6</v>
      </c>
      <c r="P46" s="18">
        <f>N46-N46*20%</f>
        <v>17230.72</v>
      </c>
      <c r="Q46" s="18">
        <v>21538.400000000001</v>
      </c>
      <c r="R46" s="19">
        <f t="shared" si="1"/>
        <v>0.52</v>
      </c>
      <c r="S46" s="74">
        <v>21540</v>
      </c>
    </row>
    <row r="47" spans="1:19" ht="106.2" thickBot="1" x14ac:dyDescent="0.35">
      <c r="A47" s="79" t="s">
        <v>214</v>
      </c>
      <c r="B47" s="39" t="s">
        <v>215</v>
      </c>
      <c r="C47" s="29" t="s">
        <v>19</v>
      </c>
      <c r="D47" s="29" t="s">
        <v>216</v>
      </c>
      <c r="E47" s="29" t="s">
        <v>217</v>
      </c>
      <c r="F47" s="30" t="s">
        <v>218</v>
      </c>
      <c r="G47" s="31">
        <v>17300</v>
      </c>
      <c r="H47" s="31">
        <v>8950</v>
      </c>
      <c r="I47" s="31">
        <v>0</v>
      </c>
      <c r="J47" s="29">
        <v>98</v>
      </c>
      <c r="K47" s="14">
        <f t="shared" si="5"/>
        <v>10</v>
      </c>
      <c r="L47" s="14">
        <f t="shared" si="2"/>
        <v>88</v>
      </c>
      <c r="M47" s="33">
        <v>57</v>
      </c>
      <c r="N47" s="18">
        <f t="shared" si="3"/>
        <v>5101.5</v>
      </c>
      <c r="O47" s="34">
        <f>91%*H47</f>
        <v>8144.5</v>
      </c>
      <c r="P47" s="34">
        <v>5101.5</v>
      </c>
      <c r="Q47" s="34">
        <v>5101.5</v>
      </c>
      <c r="R47" s="35">
        <f t="shared" si="1"/>
        <v>0.56999999999999995</v>
      </c>
      <c r="S47" s="76">
        <v>5100</v>
      </c>
    </row>
    <row r="48" spans="1:19" ht="79.8" thickBot="1" x14ac:dyDescent="0.35">
      <c r="A48" s="83"/>
      <c r="B48" s="39" t="s">
        <v>219</v>
      </c>
      <c r="C48" s="39" t="s">
        <v>24</v>
      </c>
      <c r="D48" s="39" t="s">
        <v>220</v>
      </c>
      <c r="E48" s="39" t="s">
        <v>221</v>
      </c>
      <c r="F48" s="46" t="s">
        <v>222</v>
      </c>
      <c r="G48" s="41">
        <v>39970</v>
      </c>
      <c r="H48" s="41">
        <v>21870</v>
      </c>
      <c r="I48" s="41">
        <v>10000</v>
      </c>
      <c r="J48" s="39">
        <v>93</v>
      </c>
      <c r="K48" s="14">
        <f t="shared" si="5"/>
        <v>9</v>
      </c>
      <c r="L48" s="14">
        <f t="shared" si="2"/>
        <v>84</v>
      </c>
      <c r="M48" s="43">
        <v>53</v>
      </c>
      <c r="N48" s="18">
        <f t="shared" si="3"/>
        <v>11591.1</v>
      </c>
      <c r="O48" s="38">
        <f>76%*H48</f>
        <v>16621.2</v>
      </c>
      <c r="P48" s="38">
        <f>N48-O48*20%</f>
        <v>8266.86</v>
      </c>
      <c r="Q48" s="38">
        <v>11591.1</v>
      </c>
      <c r="R48" s="44">
        <f t="shared" si="1"/>
        <v>0.53</v>
      </c>
      <c r="S48" s="77">
        <v>11600</v>
      </c>
    </row>
    <row r="49" spans="1:19" ht="102.75" hidden="1" customHeight="1" thickBot="1" x14ac:dyDescent="0.35">
      <c r="A49" s="80"/>
      <c r="B49" s="14" t="s">
        <v>223</v>
      </c>
      <c r="C49" s="14" t="s">
        <v>29</v>
      </c>
      <c r="D49" s="14" t="s">
        <v>224</v>
      </c>
      <c r="E49" s="14" t="s">
        <v>225</v>
      </c>
      <c r="F49" s="47" t="s">
        <v>226</v>
      </c>
      <c r="G49" s="16">
        <v>11300</v>
      </c>
      <c r="H49" s="16">
        <v>7600</v>
      </c>
      <c r="I49" s="16">
        <v>0</v>
      </c>
      <c r="J49" s="14">
        <v>75</v>
      </c>
      <c r="K49" s="14">
        <f t="shared" si="5"/>
        <v>8</v>
      </c>
      <c r="L49" s="14">
        <f t="shared" si="2"/>
        <v>67</v>
      </c>
      <c r="M49" s="14">
        <v>0</v>
      </c>
      <c r="N49" s="18">
        <f t="shared" si="3"/>
        <v>0</v>
      </c>
      <c r="O49" s="18">
        <f>45%*H49</f>
        <v>3420</v>
      </c>
      <c r="P49" s="18">
        <f>45%*I49</f>
        <v>0</v>
      </c>
      <c r="Q49" s="18">
        <v>0</v>
      </c>
      <c r="R49" s="19">
        <f t="shared" si="1"/>
        <v>0</v>
      </c>
      <c r="S49" s="74">
        <v>0</v>
      </c>
    </row>
    <row r="50" spans="1:19" ht="53.4" thickBot="1" x14ac:dyDescent="0.35">
      <c r="A50" s="21" t="s">
        <v>227</v>
      </c>
      <c r="B50" s="25" t="s">
        <v>228</v>
      </c>
      <c r="C50" s="21" t="s">
        <v>19</v>
      </c>
      <c r="D50" s="21" t="s">
        <v>229</v>
      </c>
      <c r="E50" s="21" t="s">
        <v>230</v>
      </c>
      <c r="F50" s="22" t="s">
        <v>231</v>
      </c>
      <c r="G50" s="23">
        <v>8000</v>
      </c>
      <c r="H50" s="23">
        <v>4000</v>
      </c>
      <c r="I50" s="23">
        <v>0</v>
      </c>
      <c r="J50" s="21">
        <v>85</v>
      </c>
      <c r="K50" s="14">
        <f t="shared" si="5"/>
        <v>9</v>
      </c>
      <c r="L50" s="14">
        <f t="shared" si="2"/>
        <v>76</v>
      </c>
      <c r="M50" s="25">
        <v>46</v>
      </c>
      <c r="N50" s="18">
        <f t="shared" si="3"/>
        <v>1840</v>
      </c>
      <c r="O50" s="26">
        <f>54%*H50</f>
        <v>2160</v>
      </c>
      <c r="P50" s="26">
        <f>54%*I50</f>
        <v>0</v>
      </c>
      <c r="Q50" s="26">
        <v>1840</v>
      </c>
      <c r="R50" s="27">
        <f t="shared" si="1"/>
        <v>0.46</v>
      </c>
      <c r="S50" s="75">
        <v>1840</v>
      </c>
    </row>
    <row r="51" spans="1:19" ht="79.8" thickBot="1" x14ac:dyDescent="0.35">
      <c r="A51" s="21" t="s">
        <v>232</v>
      </c>
      <c r="B51" s="25" t="s">
        <v>233</v>
      </c>
      <c r="C51" s="21" t="s">
        <v>19</v>
      </c>
      <c r="D51" s="21" t="s">
        <v>234</v>
      </c>
      <c r="E51" s="21" t="s">
        <v>235</v>
      </c>
      <c r="F51" s="22" t="s">
        <v>236</v>
      </c>
      <c r="G51" s="23">
        <v>180750</v>
      </c>
      <c r="H51" s="23">
        <v>60000</v>
      </c>
      <c r="I51" s="23">
        <v>20000</v>
      </c>
      <c r="J51" s="21">
        <v>96</v>
      </c>
      <c r="K51" s="14">
        <f t="shared" si="5"/>
        <v>10</v>
      </c>
      <c r="L51" s="14">
        <f t="shared" si="2"/>
        <v>86</v>
      </c>
      <c r="M51" s="25">
        <v>55</v>
      </c>
      <c r="N51" s="18">
        <f t="shared" si="3"/>
        <v>33000</v>
      </c>
      <c r="O51" s="26">
        <f>85%*H51</f>
        <v>51000</v>
      </c>
      <c r="P51" s="26">
        <v>33000</v>
      </c>
      <c r="Q51" s="26">
        <v>35000</v>
      </c>
      <c r="R51" s="27">
        <f t="shared" si="1"/>
        <v>0.58333333333333337</v>
      </c>
      <c r="S51" s="75">
        <v>35000</v>
      </c>
    </row>
    <row r="52" spans="1:19" ht="119.4" thickBot="1" x14ac:dyDescent="0.35">
      <c r="A52" s="79" t="s">
        <v>237</v>
      </c>
      <c r="B52" s="36" t="s">
        <v>238</v>
      </c>
      <c r="C52" s="29" t="s">
        <v>19</v>
      </c>
      <c r="D52" s="29" t="s">
        <v>239</v>
      </c>
      <c r="E52" s="29" t="s">
        <v>240</v>
      </c>
      <c r="F52" s="30" t="s">
        <v>241</v>
      </c>
      <c r="G52" s="55">
        <v>43000</v>
      </c>
      <c r="H52" s="55">
        <v>25650</v>
      </c>
      <c r="I52" s="31">
        <v>15000</v>
      </c>
      <c r="J52" s="29">
        <v>71</v>
      </c>
      <c r="K52" s="14">
        <f t="shared" si="5"/>
        <v>7</v>
      </c>
      <c r="L52" s="14">
        <f t="shared" si="2"/>
        <v>64</v>
      </c>
      <c r="M52" s="33">
        <v>0</v>
      </c>
      <c r="N52" s="18">
        <f t="shared" si="3"/>
        <v>0</v>
      </c>
      <c r="O52" s="34">
        <f>H52*41%</f>
        <v>10516.5</v>
      </c>
      <c r="P52" s="34">
        <v>0</v>
      </c>
      <c r="Q52" s="34">
        <f>H52*40%</f>
        <v>10260</v>
      </c>
      <c r="R52" s="69">
        <f t="shared" si="1"/>
        <v>0.4</v>
      </c>
      <c r="S52" s="76">
        <v>10260</v>
      </c>
    </row>
    <row r="53" spans="1:19" ht="26.25" hidden="1" customHeight="1" thickBot="1" x14ac:dyDescent="0.35">
      <c r="A53" s="83"/>
      <c r="B53" s="39" t="s">
        <v>242</v>
      </c>
      <c r="C53" s="39" t="s">
        <v>24</v>
      </c>
      <c r="D53" s="39" t="s">
        <v>243</v>
      </c>
      <c r="E53" s="39" t="s">
        <v>244</v>
      </c>
      <c r="F53" s="40" t="s">
        <v>245</v>
      </c>
      <c r="G53" s="41">
        <v>31792.04</v>
      </c>
      <c r="H53" s="61">
        <v>20792.04</v>
      </c>
      <c r="I53" s="41">
        <v>0</v>
      </c>
      <c r="J53" s="39">
        <v>43</v>
      </c>
      <c r="K53" s="14">
        <f t="shared" si="5"/>
        <v>4</v>
      </c>
      <c r="L53" s="14">
        <f t="shared" si="2"/>
        <v>39</v>
      </c>
      <c r="M53" s="43">
        <v>0</v>
      </c>
      <c r="N53" s="18">
        <f t="shared" si="3"/>
        <v>0</v>
      </c>
      <c r="O53" s="38">
        <v>0</v>
      </c>
      <c r="P53" s="38">
        <v>0</v>
      </c>
      <c r="Q53" s="38">
        <v>0</v>
      </c>
      <c r="R53" s="44">
        <f t="shared" si="1"/>
        <v>0</v>
      </c>
      <c r="S53" s="77">
        <v>0</v>
      </c>
    </row>
    <row r="54" spans="1:19" ht="102.75" hidden="1" customHeight="1" thickBot="1" x14ac:dyDescent="0.35">
      <c r="A54" s="83"/>
      <c r="B54" s="39" t="s">
        <v>246</v>
      </c>
      <c r="C54" s="39" t="s">
        <v>29</v>
      </c>
      <c r="D54" s="39" t="s">
        <v>247</v>
      </c>
      <c r="E54" s="39" t="s">
        <v>248</v>
      </c>
      <c r="F54" s="40" t="s">
        <v>249</v>
      </c>
      <c r="G54" s="41">
        <v>32300</v>
      </c>
      <c r="H54" s="41">
        <v>15500</v>
      </c>
      <c r="I54" s="41">
        <v>0</v>
      </c>
      <c r="J54" s="39">
        <v>54</v>
      </c>
      <c r="K54" s="14">
        <f t="shared" si="5"/>
        <v>5</v>
      </c>
      <c r="L54" s="14">
        <f t="shared" si="2"/>
        <v>49</v>
      </c>
      <c r="M54" s="43">
        <v>0</v>
      </c>
      <c r="N54" s="18">
        <f t="shared" si="3"/>
        <v>0</v>
      </c>
      <c r="O54" s="38">
        <v>0</v>
      </c>
      <c r="P54" s="38">
        <v>0</v>
      </c>
      <c r="Q54" s="38">
        <v>0</v>
      </c>
      <c r="R54" s="44">
        <f t="shared" si="1"/>
        <v>0</v>
      </c>
      <c r="S54" s="77">
        <v>0</v>
      </c>
    </row>
    <row r="55" spans="1:19" ht="77.25" hidden="1" customHeight="1" thickBot="1" x14ac:dyDescent="0.35">
      <c r="A55" s="80"/>
      <c r="B55" s="14" t="s">
        <v>250</v>
      </c>
      <c r="C55" s="14" t="s">
        <v>251</v>
      </c>
      <c r="D55" s="14" t="s">
        <v>252</v>
      </c>
      <c r="E55" s="14" t="s">
        <v>244</v>
      </c>
      <c r="F55" s="15" t="s">
        <v>253</v>
      </c>
      <c r="G55" s="16">
        <v>25600</v>
      </c>
      <c r="H55" s="16">
        <v>15000</v>
      </c>
      <c r="I55" s="16">
        <v>0</v>
      </c>
      <c r="J55" s="14">
        <v>73</v>
      </c>
      <c r="K55" s="14">
        <f t="shared" si="5"/>
        <v>7</v>
      </c>
      <c r="L55" s="14">
        <f t="shared" si="2"/>
        <v>66</v>
      </c>
      <c r="M55" s="14">
        <v>0</v>
      </c>
      <c r="N55" s="18">
        <f t="shared" si="3"/>
        <v>0</v>
      </c>
      <c r="O55" s="18">
        <f>43%*H55</f>
        <v>6450</v>
      </c>
      <c r="P55" s="18">
        <f>43%*I55</f>
        <v>0</v>
      </c>
      <c r="Q55" s="18">
        <v>0</v>
      </c>
      <c r="R55" s="19">
        <f t="shared" si="1"/>
        <v>0</v>
      </c>
      <c r="S55" s="74">
        <v>0</v>
      </c>
    </row>
    <row r="56" spans="1:19" ht="77.25" hidden="1" customHeight="1" thickBot="1" x14ac:dyDescent="0.35">
      <c r="A56" s="25" t="s">
        <v>254</v>
      </c>
      <c r="B56" s="36" t="s">
        <v>255</v>
      </c>
      <c r="C56" s="25" t="s">
        <v>19</v>
      </c>
      <c r="D56" s="25" t="s">
        <v>256</v>
      </c>
      <c r="E56" s="25" t="s">
        <v>257</v>
      </c>
      <c r="F56" s="54" t="s">
        <v>258</v>
      </c>
      <c r="G56" s="26">
        <v>150000</v>
      </c>
      <c r="H56" s="26">
        <v>50000</v>
      </c>
      <c r="I56" s="51">
        <v>0</v>
      </c>
      <c r="J56" s="25" t="s">
        <v>96</v>
      </c>
      <c r="K56" s="25"/>
      <c r="L56" s="14" t="e">
        <f t="shared" si="2"/>
        <v>#VALUE!</v>
      </c>
      <c r="M56" s="25">
        <v>0</v>
      </c>
      <c r="N56" s="18">
        <f t="shared" si="3"/>
        <v>0</v>
      </c>
      <c r="O56" s="26">
        <v>0</v>
      </c>
      <c r="P56" s="26">
        <v>0</v>
      </c>
      <c r="Q56" s="26">
        <v>0</v>
      </c>
      <c r="R56" s="27">
        <f t="shared" si="1"/>
        <v>0</v>
      </c>
      <c r="S56" s="75">
        <v>0</v>
      </c>
    </row>
    <row r="57" spans="1:19" ht="53.4" thickBot="1" x14ac:dyDescent="0.35">
      <c r="A57" s="79" t="s">
        <v>259</v>
      </c>
      <c r="B57" s="39" t="s">
        <v>260</v>
      </c>
      <c r="C57" s="29" t="s">
        <v>19</v>
      </c>
      <c r="D57" s="29" t="s">
        <v>261</v>
      </c>
      <c r="E57" s="29" t="s">
        <v>262</v>
      </c>
      <c r="F57" s="30" t="s">
        <v>263</v>
      </c>
      <c r="G57" s="55">
        <v>17700.849999999999</v>
      </c>
      <c r="H57" s="55">
        <v>7408.35</v>
      </c>
      <c r="I57" s="32">
        <v>0</v>
      </c>
      <c r="J57" s="29">
        <v>83</v>
      </c>
      <c r="K57" s="14">
        <f t="shared" ref="K57:K68" si="6">ROUND(J57*10%,0)</f>
        <v>8</v>
      </c>
      <c r="L57" s="14">
        <f t="shared" si="2"/>
        <v>75</v>
      </c>
      <c r="M57" s="33">
        <v>45</v>
      </c>
      <c r="N57" s="18">
        <f t="shared" si="3"/>
        <v>3333.7575000000002</v>
      </c>
      <c r="O57" s="34">
        <f>52%*H57</f>
        <v>3852.3420000000001</v>
      </c>
      <c r="P57" s="34">
        <v>3852.34</v>
      </c>
      <c r="Q57" s="34">
        <v>3333.76</v>
      </c>
      <c r="R57" s="35">
        <f t="shared" si="1"/>
        <v>0.45000033745705859</v>
      </c>
      <c r="S57" s="76">
        <v>3340</v>
      </c>
    </row>
    <row r="58" spans="1:19" ht="64.5" hidden="1" customHeight="1" thickBot="1" x14ac:dyDescent="0.35">
      <c r="A58" s="83"/>
      <c r="B58" s="39" t="s">
        <v>264</v>
      </c>
      <c r="C58" s="39" t="s">
        <v>24</v>
      </c>
      <c r="D58" s="39" t="s">
        <v>265</v>
      </c>
      <c r="E58" s="39" t="s">
        <v>266</v>
      </c>
      <c r="F58" s="40" t="s">
        <v>267</v>
      </c>
      <c r="G58" s="61">
        <v>55115.05</v>
      </c>
      <c r="H58" s="61">
        <v>18000</v>
      </c>
      <c r="I58" s="45">
        <v>10000</v>
      </c>
      <c r="J58" s="39" t="s">
        <v>96</v>
      </c>
      <c r="K58" s="14" t="e">
        <f t="shared" si="6"/>
        <v>#VALUE!</v>
      </c>
      <c r="L58" s="14" t="e">
        <f t="shared" si="2"/>
        <v>#VALUE!</v>
      </c>
      <c r="M58" s="43">
        <v>0</v>
      </c>
      <c r="N58" s="18">
        <f t="shared" si="3"/>
        <v>0</v>
      </c>
      <c r="O58" s="38">
        <v>0</v>
      </c>
      <c r="P58" s="38">
        <v>0</v>
      </c>
      <c r="Q58" s="38">
        <v>0</v>
      </c>
      <c r="R58" s="44">
        <f t="shared" si="1"/>
        <v>0</v>
      </c>
      <c r="S58" s="77">
        <v>0</v>
      </c>
    </row>
    <row r="59" spans="1:19" ht="53.4" thickBot="1" x14ac:dyDescent="0.35">
      <c r="A59" s="83"/>
      <c r="B59" s="39" t="s">
        <v>268</v>
      </c>
      <c r="C59" s="39" t="s">
        <v>29</v>
      </c>
      <c r="D59" s="39" t="s">
        <v>269</v>
      </c>
      <c r="E59" s="39" t="s">
        <v>270</v>
      </c>
      <c r="F59" s="40" t="s">
        <v>271</v>
      </c>
      <c r="G59" s="61">
        <v>56566.18</v>
      </c>
      <c r="H59" s="61">
        <v>38855</v>
      </c>
      <c r="I59" s="45">
        <v>20000</v>
      </c>
      <c r="J59" s="39">
        <v>98</v>
      </c>
      <c r="K59" s="14">
        <f t="shared" si="6"/>
        <v>10</v>
      </c>
      <c r="L59" s="14">
        <f t="shared" si="2"/>
        <v>88</v>
      </c>
      <c r="M59" s="43">
        <v>57</v>
      </c>
      <c r="N59" s="18">
        <f t="shared" si="3"/>
        <v>22147.35</v>
      </c>
      <c r="O59" s="38">
        <f>91%*H59</f>
        <v>35358.050000000003</v>
      </c>
      <c r="P59" s="38">
        <v>35358.050000000003</v>
      </c>
      <c r="Q59" s="38">
        <v>22147.35</v>
      </c>
      <c r="R59" s="44">
        <f t="shared" si="1"/>
        <v>0.56999999999999995</v>
      </c>
      <c r="S59" s="77">
        <v>22150</v>
      </c>
    </row>
    <row r="60" spans="1:19" ht="93" thickBot="1" x14ac:dyDescent="0.35">
      <c r="A60" s="83"/>
      <c r="B60" s="39" t="s">
        <v>272</v>
      </c>
      <c r="C60" s="39" t="s">
        <v>33</v>
      </c>
      <c r="D60" s="39" t="s">
        <v>273</v>
      </c>
      <c r="E60" s="39" t="s">
        <v>274</v>
      </c>
      <c r="F60" s="40" t="s">
        <v>275</v>
      </c>
      <c r="G60" s="61">
        <v>271635.55</v>
      </c>
      <c r="H60" s="61">
        <v>112654.05</v>
      </c>
      <c r="I60" s="45">
        <v>90000</v>
      </c>
      <c r="J60" s="39">
        <v>93</v>
      </c>
      <c r="K60" s="14">
        <f t="shared" si="6"/>
        <v>9</v>
      </c>
      <c r="L60" s="14">
        <f t="shared" si="2"/>
        <v>84</v>
      </c>
      <c r="M60" s="43">
        <v>53</v>
      </c>
      <c r="N60" s="18">
        <f t="shared" si="3"/>
        <v>59706.646500000003</v>
      </c>
      <c r="O60" s="38">
        <f>76%*H60</f>
        <v>85617.078000000009</v>
      </c>
      <c r="P60" s="38">
        <v>85617.08</v>
      </c>
      <c r="Q60" s="38">
        <v>59706.65</v>
      </c>
      <c r="R60" s="44">
        <f t="shared" si="1"/>
        <v>0.53000003106856786</v>
      </c>
      <c r="S60" s="77">
        <v>59700</v>
      </c>
    </row>
    <row r="61" spans="1:19" ht="79.8" thickBot="1" x14ac:dyDescent="0.35">
      <c r="A61" s="83"/>
      <c r="B61" s="43" t="s">
        <v>276</v>
      </c>
      <c r="C61" s="43" t="s">
        <v>38</v>
      </c>
      <c r="D61" s="43" t="s">
        <v>277</v>
      </c>
      <c r="E61" s="43" t="s">
        <v>278</v>
      </c>
      <c r="F61" s="62" t="s">
        <v>279</v>
      </c>
      <c r="G61" s="38">
        <v>118084.7</v>
      </c>
      <c r="H61" s="38">
        <v>35375.040000000001</v>
      </c>
      <c r="I61" s="42">
        <v>36000</v>
      </c>
      <c r="J61" s="43" t="s">
        <v>96</v>
      </c>
      <c r="K61" s="14" t="e">
        <f t="shared" si="6"/>
        <v>#VALUE!</v>
      </c>
      <c r="L61" s="14" t="e">
        <f t="shared" si="2"/>
        <v>#VALUE!</v>
      </c>
      <c r="M61" s="43">
        <v>0</v>
      </c>
      <c r="N61" s="18">
        <f>4000-4000*10%</f>
        <v>3600</v>
      </c>
      <c r="O61" s="38">
        <v>4000</v>
      </c>
      <c r="P61" s="38">
        <v>4000</v>
      </c>
      <c r="Q61" s="38">
        <v>3600</v>
      </c>
      <c r="R61" s="44">
        <f t="shared" si="1"/>
        <v>0.10176666938044451</v>
      </c>
      <c r="S61" s="77">
        <v>3600</v>
      </c>
    </row>
    <row r="62" spans="1:19" ht="53.4" thickBot="1" x14ac:dyDescent="0.35">
      <c r="A62" s="80"/>
      <c r="B62" s="14" t="s">
        <v>280</v>
      </c>
      <c r="C62" s="63" t="s">
        <v>42</v>
      </c>
      <c r="D62" s="14" t="s">
        <v>281</v>
      </c>
      <c r="E62" s="14" t="s">
        <v>266</v>
      </c>
      <c r="F62" s="15" t="s">
        <v>282</v>
      </c>
      <c r="G62" s="18">
        <v>81589.8</v>
      </c>
      <c r="H62" s="18">
        <v>42855</v>
      </c>
      <c r="I62" s="17">
        <v>5000</v>
      </c>
      <c r="J62" s="14" t="s">
        <v>96</v>
      </c>
      <c r="K62" s="14" t="e">
        <f t="shared" si="6"/>
        <v>#VALUE!</v>
      </c>
      <c r="L62" s="14" t="e">
        <f t="shared" si="2"/>
        <v>#VALUE!</v>
      </c>
      <c r="M62" s="14">
        <v>0</v>
      </c>
      <c r="N62" s="18">
        <f>(42855-42855*10%)/2</f>
        <v>19284.75</v>
      </c>
      <c r="O62" s="18">
        <f>H62/2</f>
        <v>21427.5</v>
      </c>
      <c r="P62" s="18">
        <v>21427.5</v>
      </c>
      <c r="Q62" s="18">
        <v>19284.75</v>
      </c>
      <c r="R62" s="19">
        <f t="shared" si="1"/>
        <v>0.45</v>
      </c>
      <c r="S62" s="74">
        <v>19290</v>
      </c>
    </row>
    <row r="63" spans="1:19" ht="128.25" hidden="1" customHeight="1" thickBot="1" x14ac:dyDescent="0.35">
      <c r="A63" s="59" t="s">
        <v>283</v>
      </c>
      <c r="B63" s="25" t="s">
        <v>284</v>
      </c>
      <c r="C63" s="60" t="s">
        <v>19</v>
      </c>
      <c r="D63" s="21" t="s">
        <v>285</v>
      </c>
      <c r="E63" s="21" t="s">
        <v>286</v>
      </c>
      <c r="F63" s="22" t="s">
        <v>287</v>
      </c>
      <c r="G63" s="52">
        <v>83600</v>
      </c>
      <c r="H63" s="52">
        <v>60000</v>
      </c>
      <c r="I63" s="24">
        <v>0</v>
      </c>
      <c r="J63" s="21"/>
      <c r="K63" s="14">
        <f t="shared" si="6"/>
        <v>0</v>
      </c>
      <c r="L63" s="14">
        <f t="shared" si="2"/>
        <v>0</v>
      </c>
      <c r="M63" s="25">
        <v>0</v>
      </c>
      <c r="N63" s="18">
        <f t="shared" si="3"/>
        <v>0</v>
      </c>
      <c r="O63" s="26">
        <v>0</v>
      </c>
      <c r="P63" s="26">
        <v>0</v>
      </c>
      <c r="Q63" s="26">
        <v>0</v>
      </c>
      <c r="R63" s="27">
        <f t="shared" si="1"/>
        <v>0</v>
      </c>
      <c r="S63" s="75">
        <v>0</v>
      </c>
    </row>
    <row r="64" spans="1:19" ht="51.75" hidden="1" customHeight="1" thickBot="1" x14ac:dyDescent="0.35">
      <c r="A64" s="83" t="s">
        <v>288</v>
      </c>
      <c r="B64" s="36" t="s">
        <v>289</v>
      </c>
      <c r="C64" s="36" t="s">
        <v>19</v>
      </c>
      <c r="D64" s="36" t="s">
        <v>290</v>
      </c>
      <c r="E64" s="36" t="s">
        <v>291</v>
      </c>
      <c r="F64" s="56" t="s">
        <v>292</v>
      </c>
      <c r="G64" s="58">
        <v>3000</v>
      </c>
      <c r="H64" s="58">
        <v>2000</v>
      </c>
      <c r="I64" s="53">
        <v>0</v>
      </c>
      <c r="J64" s="36"/>
      <c r="K64" s="14">
        <f t="shared" si="6"/>
        <v>0</v>
      </c>
      <c r="L64" s="14">
        <f t="shared" si="2"/>
        <v>0</v>
      </c>
      <c r="M64" s="33">
        <v>0</v>
      </c>
      <c r="N64" s="18">
        <f t="shared" si="3"/>
        <v>0</v>
      </c>
      <c r="O64" s="34">
        <v>0</v>
      </c>
      <c r="P64" s="34">
        <v>0</v>
      </c>
      <c r="Q64" s="34">
        <v>0</v>
      </c>
      <c r="R64" s="35">
        <f t="shared" si="1"/>
        <v>0</v>
      </c>
      <c r="S64" s="76">
        <v>0</v>
      </c>
    </row>
    <row r="65" spans="1:19" ht="64.5" hidden="1" customHeight="1" thickBot="1" x14ac:dyDescent="0.35">
      <c r="A65" s="83"/>
      <c r="B65" s="39" t="s">
        <v>293</v>
      </c>
      <c r="C65" s="39" t="s">
        <v>24</v>
      </c>
      <c r="D65" s="39" t="s">
        <v>294</v>
      </c>
      <c r="E65" s="39" t="s">
        <v>295</v>
      </c>
      <c r="F65" s="40" t="s">
        <v>296</v>
      </c>
      <c r="G65" s="61">
        <v>7000</v>
      </c>
      <c r="H65" s="61">
        <v>6000</v>
      </c>
      <c r="I65" s="45">
        <v>3200</v>
      </c>
      <c r="J65" s="39"/>
      <c r="K65" s="14">
        <f t="shared" si="6"/>
        <v>0</v>
      </c>
      <c r="L65" s="14">
        <f t="shared" si="2"/>
        <v>0</v>
      </c>
      <c r="M65" s="43">
        <v>0</v>
      </c>
      <c r="N65" s="18">
        <f t="shared" si="3"/>
        <v>0</v>
      </c>
      <c r="O65" s="38">
        <v>0</v>
      </c>
      <c r="P65" s="38">
        <v>0</v>
      </c>
      <c r="Q65" s="38">
        <v>0</v>
      </c>
      <c r="R65" s="44">
        <f t="shared" si="1"/>
        <v>0</v>
      </c>
      <c r="S65" s="77">
        <v>0</v>
      </c>
    </row>
    <row r="66" spans="1:19" ht="64.5" hidden="1" customHeight="1" thickBot="1" x14ac:dyDescent="0.35">
      <c r="A66" s="83"/>
      <c r="B66" s="39" t="s">
        <v>297</v>
      </c>
      <c r="C66" s="39" t="s">
        <v>29</v>
      </c>
      <c r="D66" s="39" t="s">
        <v>298</v>
      </c>
      <c r="E66" s="39" t="s">
        <v>299</v>
      </c>
      <c r="F66" s="40" t="s">
        <v>300</v>
      </c>
      <c r="G66" s="61">
        <v>11000</v>
      </c>
      <c r="H66" s="61">
        <v>5000</v>
      </c>
      <c r="I66" s="45">
        <v>0</v>
      </c>
      <c r="J66" s="39"/>
      <c r="K66" s="14">
        <f t="shared" si="6"/>
        <v>0</v>
      </c>
      <c r="L66" s="14">
        <f t="shared" si="2"/>
        <v>0</v>
      </c>
      <c r="M66" s="43">
        <v>0</v>
      </c>
      <c r="N66" s="18">
        <f t="shared" si="3"/>
        <v>0</v>
      </c>
      <c r="O66" s="38">
        <v>0</v>
      </c>
      <c r="P66" s="38">
        <v>0</v>
      </c>
      <c r="Q66" s="38">
        <v>0</v>
      </c>
      <c r="R66" s="44">
        <f t="shared" si="1"/>
        <v>0</v>
      </c>
      <c r="S66" s="77">
        <v>0</v>
      </c>
    </row>
    <row r="67" spans="1:19" ht="102.75" hidden="1" customHeight="1" thickBot="1" x14ac:dyDescent="0.35">
      <c r="A67" s="83"/>
      <c r="B67" s="43" t="s">
        <v>301</v>
      </c>
      <c r="C67" s="43" t="s">
        <v>33</v>
      </c>
      <c r="D67" s="43" t="s">
        <v>302</v>
      </c>
      <c r="E67" s="43" t="s">
        <v>303</v>
      </c>
      <c r="F67" s="62" t="s">
        <v>304</v>
      </c>
      <c r="G67" s="38">
        <v>30000</v>
      </c>
      <c r="H67" s="38">
        <v>25000</v>
      </c>
      <c r="I67" s="42">
        <v>0</v>
      </c>
      <c r="J67" s="43"/>
      <c r="K67" s="14">
        <f t="shared" si="6"/>
        <v>0</v>
      </c>
      <c r="L67" s="14">
        <f t="shared" si="2"/>
        <v>0</v>
      </c>
      <c r="M67" s="43">
        <v>0</v>
      </c>
      <c r="N67" s="18">
        <f t="shared" si="3"/>
        <v>0</v>
      </c>
      <c r="O67" s="38">
        <v>0</v>
      </c>
      <c r="P67" s="38">
        <v>0</v>
      </c>
      <c r="Q67" s="38">
        <v>0</v>
      </c>
      <c r="R67" s="44">
        <f t="shared" si="1"/>
        <v>0</v>
      </c>
      <c r="S67" s="77">
        <v>0</v>
      </c>
    </row>
    <row r="68" spans="1:19" ht="51.75" hidden="1" customHeight="1" thickBot="1" x14ac:dyDescent="0.35">
      <c r="A68" s="14" t="s">
        <v>305</v>
      </c>
      <c r="B68" s="14" t="s">
        <v>306</v>
      </c>
      <c r="C68" s="14" t="s">
        <v>19</v>
      </c>
      <c r="D68" s="14" t="s">
        <v>307</v>
      </c>
      <c r="E68" s="14" t="s">
        <v>308</v>
      </c>
      <c r="F68" s="15" t="s">
        <v>309</v>
      </c>
      <c r="G68" s="18">
        <v>474000</v>
      </c>
      <c r="H68" s="18">
        <v>474000</v>
      </c>
      <c r="I68" s="17">
        <v>0</v>
      </c>
      <c r="J68" s="14">
        <v>56</v>
      </c>
      <c r="K68" s="14">
        <f t="shared" si="6"/>
        <v>6</v>
      </c>
      <c r="L68" s="14">
        <f t="shared" si="2"/>
        <v>50</v>
      </c>
      <c r="M68" s="14">
        <v>0</v>
      </c>
      <c r="N68" s="18">
        <f t="shared" si="3"/>
        <v>0</v>
      </c>
      <c r="O68" s="18">
        <v>0</v>
      </c>
      <c r="P68" s="18">
        <v>0</v>
      </c>
      <c r="Q68" s="18">
        <v>0</v>
      </c>
      <c r="R68" s="19">
        <f t="shared" si="1"/>
        <v>0</v>
      </c>
      <c r="S68" s="74">
        <v>0</v>
      </c>
    </row>
    <row r="69" spans="1:19" x14ac:dyDescent="0.3">
      <c r="A69" s="64"/>
      <c r="B69" s="64"/>
      <c r="C69" s="64"/>
      <c r="D69" s="64"/>
      <c r="E69" s="64"/>
      <c r="F69" s="65"/>
      <c r="G69" s="66">
        <f>SUM(G4:G68)</f>
        <v>4017417</v>
      </c>
      <c r="H69" s="66">
        <f>SUM(H4:H68)</f>
        <v>2144203.8100000005</v>
      </c>
      <c r="I69" s="66">
        <f>SUM(I4:I58)</f>
        <v>324600</v>
      </c>
      <c r="J69" s="65"/>
      <c r="K69" s="65"/>
      <c r="L69" s="65"/>
      <c r="M69" s="66"/>
      <c r="N69" s="67">
        <f>SUM(N4:N68)</f>
        <v>598743.58649999998</v>
      </c>
      <c r="O69" s="67">
        <f>SUM(O4:O68)</f>
        <v>858457.32649999997</v>
      </c>
      <c r="P69" s="67">
        <f>SUM(P4:P68)</f>
        <v>491768.64799999999</v>
      </c>
      <c r="Q69" s="67">
        <f>SUM(Q4:Q68)</f>
        <v>510696.71600000001</v>
      </c>
      <c r="R69" s="68"/>
      <c r="S69" s="78">
        <f>SUM(S4:S62)</f>
        <v>517760</v>
      </c>
    </row>
    <row r="70" spans="1:19" x14ac:dyDescent="0.3">
      <c r="S70" s="71"/>
    </row>
    <row r="71" spans="1:19" x14ac:dyDescent="0.3">
      <c r="A71" s="4" t="s">
        <v>313</v>
      </c>
    </row>
  </sheetData>
  <mergeCells count="13">
    <mergeCell ref="A64:A67"/>
    <mergeCell ref="A40:A41"/>
    <mergeCell ref="A42:A43"/>
    <mergeCell ref="A45:A46"/>
    <mergeCell ref="A47:A49"/>
    <mergeCell ref="A52:A55"/>
    <mergeCell ref="A57:A62"/>
    <mergeCell ref="A37:A38"/>
    <mergeCell ref="A6:A7"/>
    <mergeCell ref="A9:A13"/>
    <mergeCell ref="A21:A22"/>
    <mergeCell ref="A25:A27"/>
    <mergeCell ref="A33:A36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Cvitić</dc:creator>
  <cp:lastModifiedBy>Kristina Cvitić</cp:lastModifiedBy>
  <cp:lastPrinted>2015-04-01T13:31:39Z</cp:lastPrinted>
  <dcterms:created xsi:type="dcterms:W3CDTF">2015-04-01T12:38:40Z</dcterms:created>
  <dcterms:modified xsi:type="dcterms:W3CDTF">2015-04-03T10:42:46Z</dcterms:modified>
</cp:coreProperties>
</file>